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firstSheet="4" activeTab="5"/>
  </bookViews>
  <sheets>
    <sheet name="附表1-1" sheetId="1" r:id="rId1"/>
    <sheet name="附表1-2 " sheetId="2" r:id="rId2"/>
    <sheet name="附表1-3" sheetId="3" r:id="rId3"/>
    <sheet name="附表1-4" sheetId="4" r:id="rId4"/>
    <sheet name="附表1-5" sheetId="5" r:id="rId5"/>
    <sheet name="附表1-6" sheetId="21" r:id="rId6"/>
    <sheet name="附表1-7" sheetId="7" r:id="rId7"/>
    <sheet name="附表1-8" sheetId="8" r:id="rId8"/>
    <sheet name="附表1-9" sheetId="9" r:id="rId9"/>
    <sheet name="附表1-10" sheetId="10" r:id="rId10"/>
    <sheet name="附表1-11" sheetId="22" r:id="rId11"/>
    <sheet name="附表1-12" sheetId="12" r:id="rId12"/>
    <sheet name="附表1-13" sheetId="13" r:id="rId13"/>
    <sheet name="附表1-14" sheetId="14" r:id="rId14"/>
    <sheet name="附表1-15" sheetId="15" r:id="rId15"/>
    <sheet name="附表1-16" sheetId="16" r:id="rId16"/>
    <sheet name="附表1-17" sheetId="23" r:id="rId17"/>
    <sheet name="附表1-18" sheetId="24" r:id="rId18"/>
  </sheets>
  <definedNames>
    <definedName name="_xlnm.Print_Area" localSheetId="0">'附表1-1'!$A$1:B9</definedName>
    <definedName name="_xlnm.Print_Area" localSheetId="2">'附表1-3'!$A:C</definedName>
    <definedName name="_xlnm.Print_Titles" localSheetId="2">'附表1-3'!$4:4</definedName>
    <definedName name="_xlnm.Print_Area" localSheetId="4">'附表1-5'!$A:D</definedName>
    <definedName name="_xlnm.Print_Titles" localSheetId="4">'附表1-5'!$4:4</definedName>
    <definedName name="_xlnm.Print_Titles" localSheetId="6">'附表1-7'!$4:4</definedName>
    <definedName name="_xlnm.Print_Titles" localSheetId="11">'附表1-12'!$4:4</definedName>
    <definedName name="_xlnm.Print_Area" localSheetId="13">'附表1-14'!$A:C</definedName>
    <definedName name="_xlnm.Print_Titles" localSheetId="13">'附表1-14'!$4:4</definedName>
    <definedName name="_xlnm.Print_Titles" localSheetId="3">'附表1-4'!#REF!</definedName>
    <definedName name="_a999923423" localSheetId="1">#REF!</definedName>
    <definedName name="_a999923423">#REF!</definedName>
    <definedName name="_a9999323" localSheetId="1">#REF!</definedName>
    <definedName name="_a9999323">#REF!</definedName>
    <definedName name="_a999942323" localSheetId="1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4">#REF!</definedName>
    <definedName name="_a99999" localSheetId="6">#REF!</definedName>
    <definedName name="_a99999" localSheetId="8">#REF!</definedName>
    <definedName name="_a99999">#REF!</definedName>
    <definedName name="_a999991" localSheetId="4">#REF!</definedName>
    <definedName name="_a999991">#REF!</definedName>
    <definedName name="_a999991145">#REF!</definedName>
    <definedName name="_a99999222">#REF!</definedName>
    <definedName name="_a99999234234">#REF!</definedName>
    <definedName name="_a999995" localSheetId="4">#REF!</definedName>
    <definedName name="_a999995">#REF!</definedName>
    <definedName name="_a999996" localSheetId="4">#REF!</definedName>
    <definedName name="_a999996">#REF!</definedName>
    <definedName name="_a999999999">#REF!</definedName>
    <definedName name="_xlnm._FilterDatabase" localSheetId="13" hidden="1">'附表1-14'!$A$4:$AA$7</definedName>
    <definedName name="_xlnm._FilterDatabase" localSheetId="2" hidden="1">'附表1-3'!$A$4:$C$4</definedName>
    <definedName name="_xlnm._FilterDatabase" localSheetId="4" hidden="1">'附表1-5'!$A$4:$AB$11</definedName>
    <definedName name="_xlnm._FilterDatabase" localSheetId="8" hidden="1">'附表1-9'!$A$4:$Y$5</definedName>
    <definedName name="_Order1" hidden="1">255</definedName>
    <definedName name="_Order2" hidden="1">255</definedName>
    <definedName name="Database" localSheetId="11" hidden="1">#REF!</definedName>
    <definedName name="Database" localSheetId="13" hidden="1">#REF!</definedName>
    <definedName name="Database" localSheetId="4" hidden="1">#REF!</definedName>
    <definedName name="Database" localSheetId="6" hidden="1">#REF!</definedName>
    <definedName name="Database" localSheetId="8" hidden="1">#REF!</definedName>
    <definedName name="Database" hidden="1">#REF!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1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1">#REF!</definedName>
    <definedName name="地区名称" localSheetId="13">#REF!</definedName>
    <definedName name="地区名称" localSheetId="4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4">#REF!</definedName>
    <definedName name="地区名称1">#REF!</definedName>
    <definedName name="地区名称10" localSheetId="4">#REF!</definedName>
    <definedName name="地区名称10">#REF!</definedName>
    <definedName name="地区名称2" localSheetId="4">#REF!</definedName>
    <definedName name="地区名称2">#REF!</definedName>
    <definedName name="地区名称3" localSheetId="4">#REF!</definedName>
    <definedName name="地区名称3">#REF!</definedName>
    <definedName name="地区名称32">#REF!</definedName>
    <definedName name="地区名称432">#REF!</definedName>
    <definedName name="地区名称444">#REF!</definedName>
    <definedName name="地区名称45234">#REF!</definedName>
    <definedName name="地区名称5" localSheetId="4">#REF!</definedName>
    <definedName name="地区名称5">#REF!</definedName>
    <definedName name="地区名称55">#REF!</definedName>
    <definedName name="地区名称6" localSheetId="4">#REF!</definedName>
    <definedName name="地区名称6">#REF!</definedName>
    <definedName name="地区名称7" localSheetId="4">#REF!</definedName>
    <definedName name="地区名称7">#REF!</definedName>
    <definedName name="地区名称874">#REF!</definedName>
    <definedName name="地区名称9" localSheetId="4">#REF!</definedName>
    <definedName name="地区名称9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1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1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localSheetId="1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  <definedName name="_xlnm.Print_Titles" localSheetId="5">'附表1-6'!$2:$6</definedName>
    <definedName name="_xlnm._FilterDatabase" localSheetId="5" hidden="1">'附表1-6'!$A$6:$K$12</definedName>
    <definedName name="_xlnm._FilterDatabase" localSheetId="10" hidden="1">'附表1-11'!$A$6:$K$12</definedName>
    <definedName name="_xlnm.Print_Titles" localSheetId="10">'附表1-11'!$2:$6</definedName>
    <definedName name="_a999923423" localSheetId="16">#REF!</definedName>
    <definedName name="_a9999323" localSheetId="16">#REF!</definedName>
    <definedName name="_a999942323" localSheetId="16">#REF!</definedName>
    <definedName name="_a9999548" localSheetId="16">#REF!</definedName>
    <definedName name="_a9999555" localSheetId="16">#REF!</definedName>
    <definedName name="_a99996544" localSheetId="16">#REF!</definedName>
    <definedName name="_a99999" localSheetId="16">#REF!</definedName>
    <definedName name="_a999991" localSheetId="16">#REF!</definedName>
    <definedName name="_a999991145" localSheetId="16">#REF!</definedName>
    <definedName name="_a99999222" localSheetId="16">#REF!</definedName>
    <definedName name="_a99999234234" localSheetId="16">#REF!</definedName>
    <definedName name="_a999995" localSheetId="16">#REF!</definedName>
    <definedName name="_a999996" localSheetId="16">#REF!</definedName>
    <definedName name="_a999999999" localSheetId="16">#REF!</definedName>
    <definedName name="Database" localSheetId="16" hidden="1">#REF!</definedName>
    <definedName name="_xlnm.Print_Titles" localSheetId="16">'附表1-17'!$4:4</definedName>
    <definedName name="地区名称" localSheetId="16">#REF!</definedName>
    <definedName name="地区名称1" localSheetId="16">#REF!</definedName>
    <definedName name="地区名称10" localSheetId="16">#REF!</definedName>
    <definedName name="地区名称2" localSheetId="16">#REF!</definedName>
    <definedName name="地区名称3" localSheetId="16">#REF!</definedName>
    <definedName name="地区名称32" localSheetId="16">#REF!</definedName>
    <definedName name="地区名称432" localSheetId="16">#REF!</definedName>
    <definedName name="地区名称444" localSheetId="16">#REF!</definedName>
    <definedName name="地区名称45234" localSheetId="16">#REF!</definedName>
    <definedName name="地区名称5" localSheetId="16">#REF!</definedName>
    <definedName name="地区名称55" localSheetId="16">#REF!</definedName>
    <definedName name="地区名称6" localSheetId="16">#REF!</definedName>
    <definedName name="地区名称7" localSheetId="16">#REF!</definedName>
    <definedName name="地区名称874" localSheetId="16">#REF!</definedName>
    <definedName name="地区名称9" localSheetId="16">#REF!</definedName>
    <definedName name="地区明确222" localSheetId="16">#REF!</definedName>
    <definedName name="_a999923423" localSheetId="17">#REF!</definedName>
    <definedName name="_a9999323" localSheetId="17">#REF!</definedName>
    <definedName name="_a999942323" localSheetId="17">#REF!</definedName>
    <definedName name="_a9999548" localSheetId="17">#REF!</definedName>
    <definedName name="_a9999555" localSheetId="17">#REF!</definedName>
    <definedName name="_a99996544" localSheetId="17">#REF!</definedName>
    <definedName name="_a99999" localSheetId="17">#REF!</definedName>
    <definedName name="_a999991" localSheetId="17">#REF!</definedName>
    <definedName name="_a999991145" localSheetId="17">#REF!</definedName>
    <definedName name="_a99999222" localSheetId="17">#REF!</definedName>
    <definedName name="_a99999234234" localSheetId="17">#REF!</definedName>
    <definedName name="_a999995" localSheetId="17">#REF!</definedName>
    <definedName name="_a999996" localSheetId="17">#REF!</definedName>
    <definedName name="_a999999999" localSheetId="17">#REF!</definedName>
    <definedName name="_xlnm._FilterDatabase" localSheetId="17" hidden="1">'附表1-18'!$A$4:$AA$8</definedName>
    <definedName name="Database" localSheetId="17" hidden="1">#REF!</definedName>
    <definedName name="_xlnm.Print_Area" localSheetId="17">'附表1-18'!$A:C</definedName>
    <definedName name="_xlnm.Print_Titles" localSheetId="17">'附表1-18'!$4:4</definedName>
    <definedName name="地区名称" localSheetId="17">#REF!</definedName>
    <definedName name="地区名称1" localSheetId="17">#REF!</definedName>
    <definedName name="地区名称10" localSheetId="17">#REF!</definedName>
    <definedName name="地区名称2" localSheetId="17">#REF!</definedName>
    <definedName name="地区名称3" localSheetId="17">#REF!</definedName>
    <definedName name="地区名称32" localSheetId="17">#REF!</definedName>
    <definedName name="地区名称432" localSheetId="17">#REF!</definedName>
    <definedName name="地区名称444" localSheetId="17">#REF!</definedName>
    <definedName name="地区名称45234" localSheetId="17">#REF!</definedName>
    <definedName name="地区名称5" localSheetId="17">#REF!</definedName>
    <definedName name="地区名称55" localSheetId="17">#REF!</definedName>
    <definedName name="地区名称6" localSheetId="17">#REF!</definedName>
    <definedName name="地区名称7" localSheetId="17">#REF!</definedName>
    <definedName name="地区名称874" localSheetId="17">#REF!</definedName>
    <definedName name="地区名称9" localSheetId="17">#REF!</definedName>
    <definedName name="地区明确222" localSheetId="17">#REF!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27" authorId="0">
      <text>
        <r>
          <rPr>
            <sz val="9"/>
            <rFont val="宋体"/>
            <charset val="134"/>
          </rPr>
          <t>作者:
2012年科目名称改动</t>
        </r>
      </text>
    </comment>
  </commentList>
</comments>
</file>

<file path=xl/sharedStrings.xml><?xml version="1.0" encoding="utf-8"?>
<sst xmlns="http://schemas.openxmlformats.org/spreadsheetml/2006/main" count="1538" uniqueCount="1107">
  <si>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</t>
    </r>
  </si>
  <si>
    <t>一般公共预算收入表</t>
  </si>
  <si>
    <r>
      <rPr>
        <sz val="12"/>
        <rFont val="方正仿宋_GBK"/>
        <charset val="134"/>
      </rPr>
      <t>单位：万元</t>
    </r>
  </si>
  <si>
    <t>项目</t>
  </si>
  <si>
    <r>
      <rPr>
        <b/>
        <sz val="11"/>
        <rFont val="方正书宋_GBK"/>
        <charset val="134"/>
      </rPr>
      <t>预算数</t>
    </r>
  </si>
  <si>
    <t>一、税收收入</t>
  </si>
  <si>
    <t xml:space="preserve">    增值税</t>
  </si>
  <si>
    <t xml:space="preserve">    地税营改增值税</t>
  </si>
  <si>
    <t xml:space="preserve">    营业税</t>
  </si>
  <si>
    <t xml:space="preserve">    企业所得税</t>
  </si>
  <si>
    <t xml:space="preserve">    个人所得税</t>
  </si>
  <si>
    <t xml:space="preserve">    环保税</t>
  </si>
  <si>
    <t xml:space="preserve">    资源税</t>
  </si>
  <si>
    <t xml:space="preserve">    水资源税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</si>
  <si>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</si>
  <si>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</si>
  <si>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</si>
  <si>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</si>
  <si>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 </t>
  </si>
  <si>
    <t xml:space="preserve">    车船税</t>
  </si>
  <si>
    <t xml:space="preserve">    耕地占用税</t>
  </si>
  <si>
    <t xml:space="preserve">    契税</t>
  </si>
  <si>
    <t>二、非税收入</t>
  </si>
  <si>
    <t xml:space="preserve">  1.专项收入</t>
  </si>
  <si>
    <t xml:space="preserve">      排污费收入 </t>
  </si>
  <si>
    <t xml:space="preserve">      水资源费收入</t>
  </si>
  <si>
    <t xml:space="preserve">      教育费附加收入</t>
  </si>
  <si>
    <t xml:space="preserve">      教育基金收入</t>
  </si>
  <si>
    <t xml:space="preserve">      育林基金</t>
  </si>
  <si>
    <t xml:space="preserve">      森林植被恢复费</t>
  </si>
  <si>
    <t xml:space="preserve">      残疾人就业保障金</t>
  </si>
  <si>
    <t xml:space="preserve">      其他专项收入</t>
  </si>
  <si>
    <t xml:space="preserve">  2.行政事业性收费收入</t>
  </si>
  <si>
    <t xml:space="preserve">  3.罚没收入</t>
  </si>
  <si>
    <t xml:space="preserve">  4.国有资本（源）经营收入</t>
  </si>
  <si>
    <t xml:space="preserve">  5.国有资源（资产）有偿使用收入</t>
  </si>
  <si>
    <t>　6.捐赠收入</t>
  </si>
  <si>
    <t xml:space="preserve">  7.政府性住房基金收入</t>
  </si>
  <si>
    <t xml:space="preserve">  8.其他收入</t>
  </si>
  <si>
    <t>三、上级补助收入</t>
  </si>
  <si>
    <t>四、调入资金</t>
  </si>
  <si>
    <t>五、上解支出</t>
  </si>
  <si>
    <t>六、上级下达专项资金</t>
  </si>
  <si>
    <r>
      <rPr>
        <b/>
        <sz val="11"/>
        <rFont val="方正仿宋_GBK"/>
        <charset val="134"/>
      </rPr>
      <t>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</si>
  <si>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1-2</t>
    </r>
  </si>
  <si>
    <t>一般公共预算支出表</t>
  </si>
  <si>
    <r>
      <rPr>
        <sz val="11"/>
        <rFont val="方正仿宋_GBK"/>
        <charset val="134"/>
      </rPr>
      <t>单位：万元</t>
    </r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</si>
  <si>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</si>
  <si>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</si>
  <si>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</si>
  <si>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一、一般公共服务支出</t>
  </si>
  <si>
    <t>201</t>
  </si>
  <si>
    <t>一般公共服务支出类合计</t>
  </si>
  <si>
    <t>二、外交支出</t>
  </si>
  <si>
    <t>20101</t>
  </si>
  <si>
    <t xml:space="preserve"> 人大事务款合计</t>
  </si>
  <si>
    <t>三、国防支出</t>
  </si>
  <si>
    <t>2010101</t>
  </si>
  <si>
    <t xml:space="preserve">  行政运行项合计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</si>
  <si>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</si>
  <si>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</si>
  <si>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</si>
  <si>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</si>
  <si>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</si>
  <si>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</si>
  <si>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</si>
  <si>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</si>
  <si>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</si>
  <si>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</si>
  <si>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</si>
  <si>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</si>
  <si>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</si>
  <si>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</si>
  <si>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</si>
  <si>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</si>
  <si>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</si>
  <si>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2010199</t>
  </si>
  <si>
    <t xml:space="preserve">  其他人大事务支出项合计</t>
  </si>
  <si>
    <t>二十一、粮油物资储备支出</t>
  </si>
  <si>
    <t>二十二、灾害防治及应急管理支出</t>
  </si>
  <si>
    <t>二十三、预备费</t>
  </si>
  <si>
    <t>二十四、债务还本支出</t>
  </si>
  <si>
    <t>二十五、债务付息支出</t>
  </si>
  <si>
    <t>二十六、债务发行费用支出</t>
  </si>
  <si>
    <t>二十七、其他支出</t>
  </si>
  <si>
    <t>合计</t>
  </si>
  <si>
    <t>232</t>
  </si>
  <si>
    <r>
      <rPr>
        <sz val="9"/>
        <rFont val="宋体"/>
        <charset val="134"/>
      </rPr>
      <t>债务付息支出类合计</t>
    </r>
  </si>
  <si>
    <t>23203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</si>
  <si>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地方政府一般债务付息支出款合计</t>
    </r>
  </si>
  <si>
    <t>2320301</t>
  </si>
  <si>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地方政府一般债券付息支出项合计</t>
    </r>
  </si>
  <si>
    <r>
      <rPr>
        <sz val="12"/>
        <rFont val="黑体"/>
        <charset val="134"/>
      </rPr>
      <t>附表</t>
    </r>
    <r>
      <rPr>
        <sz val="12"/>
        <rFont val="Times New Roman"/>
        <charset val="134"/>
      </rPr>
      <t>1-3</t>
    </r>
  </si>
  <si>
    <t>一般公共预算本级支出表</t>
  </si>
  <si>
    <r>
      <rPr>
        <b/>
        <sz val="12"/>
        <rFont val="方正书宋_GBK"/>
        <charset val="134"/>
      </rPr>
      <t>科目编码</t>
    </r>
  </si>
  <si>
    <r>
      <rPr>
        <b/>
        <sz val="12"/>
        <rFont val="方正书宋_GBK"/>
        <charset val="134"/>
      </rPr>
      <t>预算数</t>
    </r>
  </si>
  <si>
    <t>一般公共服务支出</t>
  </si>
  <si>
    <t>人大事务</t>
  </si>
  <si>
    <t>行政运行</t>
  </si>
  <si>
    <t>2010104</t>
  </si>
  <si>
    <t>人大会议</t>
  </si>
  <si>
    <t>2010106</t>
  </si>
  <si>
    <t>人大监督</t>
  </si>
  <si>
    <t>2010107</t>
  </si>
  <si>
    <t>人大代表履职能力提升</t>
  </si>
  <si>
    <t>其他人大事务支出</t>
  </si>
  <si>
    <t>20102</t>
  </si>
  <si>
    <t>政协事务</t>
  </si>
  <si>
    <t>2010201</t>
  </si>
  <si>
    <t>2010204</t>
  </si>
  <si>
    <t>政协会议</t>
  </si>
  <si>
    <t>2010205</t>
  </si>
  <si>
    <t>委员视察</t>
  </si>
  <si>
    <t>2010206</t>
  </si>
  <si>
    <t>参政议政</t>
  </si>
  <si>
    <t>2010299</t>
  </si>
  <si>
    <t>其他政协事务支出</t>
  </si>
  <si>
    <t>20103</t>
  </si>
  <si>
    <t>政府办公厅（室）及相关机构事务</t>
  </si>
  <si>
    <t>2010301</t>
  </si>
  <si>
    <t>2010302</t>
  </si>
  <si>
    <t>一般行政管理事务</t>
  </si>
  <si>
    <t>2010303</t>
  </si>
  <si>
    <t>机关服务</t>
  </si>
  <si>
    <t>2010304</t>
  </si>
  <si>
    <t>专项服务</t>
  </si>
  <si>
    <t>2010305</t>
  </si>
  <si>
    <t>专项业务活动</t>
  </si>
  <si>
    <t>2010306</t>
  </si>
  <si>
    <t>政务公开审批</t>
  </si>
  <si>
    <t>2010308</t>
  </si>
  <si>
    <t>信访事务</t>
  </si>
  <si>
    <t>2010399</t>
  </si>
  <si>
    <t>其他政府办公厅（室）及相关机构事务支出</t>
  </si>
  <si>
    <t>20104</t>
  </si>
  <si>
    <t>发展与改革事务</t>
  </si>
  <si>
    <t>2010401</t>
  </si>
  <si>
    <t>2010402</t>
  </si>
  <si>
    <t>2010404</t>
  </si>
  <si>
    <t>战略规划与实施</t>
  </si>
  <si>
    <t>2010499</t>
  </si>
  <si>
    <t>其他发展与改革事务支出</t>
  </si>
  <si>
    <t>20105</t>
  </si>
  <si>
    <t>统计信息事务</t>
  </si>
  <si>
    <t>2010501</t>
  </si>
  <si>
    <t>2010507</t>
  </si>
  <si>
    <t>专项普查活动</t>
  </si>
  <si>
    <t>2010508</t>
  </si>
  <si>
    <t>统计抽样调查</t>
  </si>
  <si>
    <t>2010599</t>
  </si>
  <si>
    <t>其他统计信息事务支出</t>
  </si>
  <si>
    <t>20106</t>
  </si>
  <si>
    <t>财政事务</t>
  </si>
  <si>
    <t>2010601</t>
  </si>
  <si>
    <t>2010604</t>
  </si>
  <si>
    <t>预算改革业务</t>
  </si>
  <si>
    <t>2010605</t>
  </si>
  <si>
    <t>财政国库业务</t>
  </si>
  <si>
    <t>2010608</t>
  </si>
  <si>
    <t>财政委托业务支出</t>
  </si>
  <si>
    <t>2010699</t>
  </si>
  <si>
    <t>其他财政事务支出</t>
  </si>
  <si>
    <t>20107</t>
  </si>
  <si>
    <t>税收事务</t>
  </si>
  <si>
    <t>2010701</t>
  </si>
  <si>
    <t>2010706</t>
  </si>
  <si>
    <t>代扣代收代征税款手续费</t>
  </si>
  <si>
    <t>20108</t>
  </si>
  <si>
    <t>审计事务</t>
  </si>
  <si>
    <t>2010801</t>
  </si>
  <si>
    <t>2010804</t>
  </si>
  <si>
    <t>审计业务</t>
  </si>
  <si>
    <t>20110</t>
  </si>
  <si>
    <t>人力资源事务</t>
  </si>
  <si>
    <t>2011002</t>
  </si>
  <si>
    <t>2011008</t>
  </si>
  <si>
    <t>引进人才费用</t>
  </si>
  <si>
    <t>20111</t>
  </si>
  <si>
    <t>纪检监察事务</t>
  </si>
  <si>
    <t>2011101</t>
  </si>
  <si>
    <t>20113</t>
  </si>
  <si>
    <t>商贸事务</t>
  </si>
  <si>
    <t>2011301</t>
  </si>
  <si>
    <t>2011302</t>
  </si>
  <si>
    <t>2011308</t>
  </si>
  <si>
    <t>招商引资</t>
  </si>
  <si>
    <t>2011399</t>
  </si>
  <si>
    <t>其他商贸事务支出</t>
  </si>
  <si>
    <t>20126</t>
  </si>
  <si>
    <t>档案事务</t>
  </si>
  <si>
    <t>2012601</t>
  </si>
  <si>
    <t>2012604</t>
  </si>
  <si>
    <t>档案馆</t>
  </si>
  <si>
    <t>2012699</t>
  </si>
  <si>
    <t>其他档案事务支出</t>
  </si>
  <si>
    <t>20128</t>
  </si>
  <si>
    <t>民主党派及工商联事务</t>
  </si>
  <si>
    <t>2012802</t>
  </si>
  <si>
    <t>20129</t>
  </si>
  <si>
    <t>群众团体事务</t>
  </si>
  <si>
    <t>2012902</t>
  </si>
  <si>
    <t>2012906</t>
  </si>
  <si>
    <t>工会事务</t>
  </si>
  <si>
    <t>20131</t>
  </si>
  <si>
    <t>党委办公厅（室）及相关机构事务</t>
  </si>
  <si>
    <t>2013101</t>
  </si>
  <si>
    <t>2013103</t>
  </si>
  <si>
    <t>2013105</t>
  </si>
  <si>
    <t>专项业务</t>
  </si>
  <si>
    <t>20132</t>
  </si>
  <si>
    <t>组织事务</t>
  </si>
  <si>
    <t>2013201</t>
  </si>
  <si>
    <t>2013202</t>
  </si>
  <si>
    <t>2013204</t>
  </si>
  <si>
    <t>公务员事务</t>
  </si>
  <si>
    <t>2013299</t>
  </si>
  <si>
    <t>其他组织事务支出</t>
  </si>
  <si>
    <t>20133</t>
  </si>
  <si>
    <t>宣传事务</t>
  </si>
  <si>
    <t>2013301</t>
  </si>
  <si>
    <t>2013304</t>
  </si>
  <si>
    <t>宣传管理</t>
  </si>
  <si>
    <t>2013399</t>
  </si>
  <si>
    <t>其他宣传事务支出</t>
  </si>
  <si>
    <t>20134</t>
  </si>
  <si>
    <t>统战事务</t>
  </si>
  <si>
    <t>2013402</t>
  </si>
  <si>
    <t>20136</t>
  </si>
  <si>
    <t>其他共产党事务支出</t>
  </si>
  <si>
    <t>2013602</t>
  </si>
  <si>
    <t>20137</t>
  </si>
  <si>
    <t>网信事务</t>
  </si>
  <si>
    <t>2013704</t>
  </si>
  <si>
    <t>信息安全事务</t>
  </si>
  <si>
    <t>20138</t>
  </si>
  <si>
    <t>市场监督管理事务</t>
  </si>
  <si>
    <t>2013801</t>
  </si>
  <si>
    <t>2013804</t>
  </si>
  <si>
    <t>市场主体管理</t>
  </si>
  <si>
    <t>2013805</t>
  </si>
  <si>
    <t>市场秩序执法</t>
  </si>
  <si>
    <t>2013810</t>
  </si>
  <si>
    <t>质量基础</t>
  </si>
  <si>
    <t>2013815</t>
  </si>
  <si>
    <t>质量安全监管</t>
  </si>
  <si>
    <t>2013816</t>
  </si>
  <si>
    <t>食品安全监管</t>
  </si>
  <si>
    <t>2013899</t>
  </si>
  <si>
    <t>其他市场监督管理事务</t>
  </si>
  <si>
    <t>20199</t>
  </si>
  <si>
    <t>其他一般公共服务支出</t>
  </si>
  <si>
    <t>2019999</t>
  </si>
  <si>
    <t>203</t>
  </si>
  <si>
    <t>国防支出</t>
  </si>
  <si>
    <t>20306</t>
  </si>
  <si>
    <t>国防动员</t>
  </si>
  <si>
    <t>2030603</t>
  </si>
  <si>
    <t>人民防空</t>
  </si>
  <si>
    <t>20399</t>
  </si>
  <si>
    <t>其他国防支出</t>
  </si>
  <si>
    <t>2039999</t>
  </si>
  <si>
    <t>204</t>
  </si>
  <si>
    <t>公共安全支出</t>
  </si>
  <si>
    <t>20401</t>
  </si>
  <si>
    <t>武装警察部队</t>
  </si>
  <si>
    <t>2040101</t>
  </si>
  <si>
    <t>20402</t>
  </si>
  <si>
    <t>公安</t>
  </si>
  <si>
    <t>2040201</t>
  </si>
  <si>
    <t>2040202</t>
  </si>
  <si>
    <t>2040219</t>
  </si>
  <si>
    <t>信息化建设</t>
  </si>
  <si>
    <t>2040220</t>
  </si>
  <si>
    <t>执法办案</t>
  </si>
  <si>
    <t>2040221</t>
  </si>
  <si>
    <t>特别业务</t>
  </si>
  <si>
    <t>2040299</t>
  </si>
  <si>
    <t>其他公安支出</t>
  </si>
  <si>
    <t>20404</t>
  </si>
  <si>
    <t>检察</t>
  </si>
  <si>
    <t>2040401</t>
  </si>
  <si>
    <t>2040499</t>
  </si>
  <si>
    <t>其他检察支出</t>
  </si>
  <si>
    <t>20405</t>
  </si>
  <si>
    <t>法院</t>
  </si>
  <si>
    <t>2040501</t>
  </si>
  <si>
    <t>2040599</t>
  </si>
  <si>
    <t>其他法院支出</t>
  </si>
  <si>
    <t>20406</t>
  </si>
  <si>
    <t>司法</t>
  </si>
  <si>
    <t>2040601</t>
  </si>
  <si>
    <t>20499</t>
  </si>
  <si>
    <t>其他公共安全支出</t>
  </si>
  <si>
    <t>2049902</t>
  </si>
  <si>
    <t>国家司法救助支出</t>
  </si>
  <si>
    <t>205</t>
  </si>
  <si>
    <t>教育支出</t>
  </si>
  <si>
    <t>20501</t>
  </si>
  <si>
    <t>教育管理事务</t>
  </si>
  <si>
    <t>2050101</t>
  </si>
  <si>
    <t>20502</t>
  </si>
  <si>
    <t>普通教育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</si>
  <si>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</si>
  <si>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</si>
  <si>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</si>
  <si>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</si>
  <si>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</si>
  <si>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</si>
  <si>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</si>
  <si>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</si>
  <si>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2050299</t>
  </si>
  <si>
    <t>其他普通教育支出</t>
  </si>
  <si>
    <t>20503</t>
  </si>
  <si>
    <t>职业教育</t>
  </si>
  <si>
    <t>2050301</t>
  </si>
  <si>
    <t>初等职业教育</t>
  </si>
  <si>
    <t>2050302</t>
  </si>
  <si>
    <t>中等职业教育</t>
  </si>
  <si>
    <t>2050303</t>
  </si>
  <si>
    <t>高等职业教育</t>
  </si>
  <si>
    <t>2050399</t>
  </si>
  <si>
    <t>其他职业教育支出</t>
  </si>
  <si>
    <t>20504</t>
  </si>
  <si>
    <t>成人教育</t>
  </si>
  <si>
    <t>2050401</t>
  </si>
  <si>
    <t>成人初等教育</t>
  </si>
  <si>
    <t>20505</t>
  </si>
  <si>
    <t>广播电视教育</t>
  </si>
  <si>
    <t>2050501</t>
  </si>
  <si>
    <t>广播电视学校</t>
  </si>
  <si>
    <t>2050599</t>
  </si>
  <si>
    <t>其他广播电视教育支出</t>
  </si>
  <si>
    <t>20507</t>
  </si>
  <si>
    <t>特殊教育</t>
  </si>
  <si>
    <t>2050701</t>
  </si>
  <si>
    <t>特殊学校教育</t>
  </si>
  <si>
    <t>20508</t>
  </si>
  <si>
    <t>进修及培训</t>
  </si>
  <si>
    <t>2050801</t>
  </si>
  <si>
    <t>教师进修</t>
  </si>
  <si>
    <t>2050802</t>
  </si>
  <si>
    <t>干部教育</t>
  </si>
  <si>
    <t>2050803</t>
  </si>
  <si>
    <t>培训支出</t>
  </si>
  <si>
    <t>20509</t>
  </si>
  <si>
    <t>教育费附加安排的支出</t>
  </si>
  <si>
    <t>2050999</t>
  </si>
  <si>
    <t>其他教育费附加安排的支出</t>
  </si>
  <si>
    <t>20599</t>
  </si>
  <si>
    <t>其他教育支出</t>
  </si>
  <si>
    <t>2059999</t>
  </si>
  <si>
    <t>206</t>
  </si>
  <si>
    <t>科学技术支出</t>
  </si>
  <si>
    <t>20601</t>
  </si>
  <si>
    <t>科学技术管理事务</t>
  </si>
  <si>
    <t>2060199</t>
  </si>
  <si>
    <t>其他科学技术管理事务支出</t>
  </si>
  <si>
    <t>20604</t>
  </si>
  <si>
    <t>技术研究与开发</t>
  </si>
  <si>
    <t>2060404</t>
  </si>
  <si>
    <t>科技成果转化与扩散</t>
  </si>
  <si>
    <t>20605</t>
  </si>
  <si>
    <t>科技条件与服务</t>
  </si>
  <si>
    <t>2060501</t>
  </si>
  <si>
    <t>机构运行</t>
  </si>
  <si>
    <t>2060502</t>
  </si>
  <si>
    <t>技术创新服务体系</t>
  </si>
  <si>
    <t>20607</t>
  </si>
  <si>
    <t>科学技术普及</t>
  </si>
  <si>
    <t>2060702</t>
  </si>
  <si>
    <t>科普活动</t>
  </si>
  <si>
    <t>20699</t>
  </si>
  <si>
    <t>其他科学技术支出</t>
  </si>
  <si>
    <t>2069901</t>
  </si>
  <si>
    <t>科技奖励</t>
  </si>
  <si>
    <t>207</t>
  </si>
  <si>
    <t>文化旅游体育与传媒支出</t>
  </si>
  <si>
    <t>20701</t>
  </si>
  <si>
    <t>文化和旅游</t>
  </si>
  <si>
    <t>2070101</t>
  </si>
  <si>
    <t>2070108</t>
  </si>
  <si>
    <t>文化活动</t>
  </si>
  <si>
    <t>2070109</t>
  </si>
  <si>
    <t>群众文化</t>
  </si>
  <si>
    <t>2070114</t>
  </si>
  <si>
    <t>文化和旅游管理事务</t>
  </si>
  <si>
    <t>2070199</t>
  </si>
  <si>
    <t>其他文化和旅游支出</t>
  </si>
  <si>
    <t>20702</t>
  </si>
  <si>
    <t>文物</t>
  </si>
  <si>
    <t>2070205</t>
  </si>
  <si>
    <t>博物馆</t>
  </si>
  <si>
    <t>20706</t>
  </si>
  <si>
    <t>新闻出版电影</t>
  </si>
  <si>
    <t>2070605</t>
  </si>
  <si>
    <t>出版发行</t>
  </si>
  <si>
    <t>2070607</t>
  </si>
  <si>
    <t>电影</t>
  </si>
  <si>
    <t>2070699</t>
  </si>
  <si>
    <t>其他新闻出版电影支出</t>
  </si>
  <si>
    <t>20708</t>
  </si>
  <si>
    <t>广播电视</t>
  </si>
  <si>
    <t>2070808</t>
  </si>
  <si>
    <t>广播电视事物</t>
  </si>
  <si>
    <t>20799</t>
  </si>
  <si>
    <t>其他文化旅游体育与传媒支出</t>
  </si>
  <si>
    <t>2079999</t>
  </si>
  <si>
    <t>208</t>
  </si>
  <si>
    <t>社会保障和就业支出</t>
  </si>
  <si>
    <t>20801</t>
  </si>
  <si>
    <t>人力资源和社会保障管理事务</t>
  </si>
  <si>
    <t>2080101</t>
  </si>
  <si>
    <t>2080102</t>
  </si>
  <si>
    <t>2080103</t>
  </si>
  <si>
    <t>2080106</t>
  </si>
  <si>
    <t>就业管理事务</t>
  </si>
  <si>
    <t>2080109</t>
  </si>
  <si>
    <t>社会保险经办机构</t>
  </si>
  <si>
    <t>2080199</t>
  </si>
  <si>
    <t>其他人力资源和社会保障管理事务支出</t>
  </si>
  <si>
    <t>20802</t>
  </si>
  <si>
    <t>民政管理事务</t>
  </si>
  <si>
    <t>2080201</t>
  </si>
  <si>
    <t>2080206</t>
  </si>
  <si>
    <t>社会组织管理</t>
  </si>
  <si>
    <t>2080207</t>
  </si>
  <si>
    <t>行政区划和地名管理</t>
  </si>
  <si>
    <t>2080208</t>
  </si>
  <si>
    <t>基层政权建设和社区治理</t>
  </si>
  <si>
    <t>2080299</t>
  </si>
  <si>
    <t>其他民政管理事务支出</t>
  </si>
  <si>
    <t>20805</t>
  </si>
  <si>
    <t>行政事业单位养老支出</t>
  </si>
  <si>
    <t>2080505</t>
  </si>
  <si>
    <t>机关事业单位基本养老保险缴费支出★</t>
  </si>
  <si>
    <t>2080506</t>
  </si>
  <si>
    <t>机关事业单位职业年金缴费支出★</t>
  </si>
  <si>
    <t>2080507</t>
  </si>
  <si>
    <t>对机关事业单位基本养老保险基金的补助★</t>
  </si>
  <si>
    <t>2080599</t>
  </si>
  <si>
    <t>其他行政事业单位养老支出</t>
  </si>
  <si>
    <t>20807</t>
  </si>
  <si>
    <t>就业补助</t>
  </si>
  <si>
    <t>2080701</t>
  </si>
  <si>
    <t>就业创业服务补贴</t>
  </si>
  <si>
    <t>20808</t>
  </si>
  <si>
    <t>抚恤</t>
  </si>
  <si>
    <t>2080801</t>
  </si>
  <si>
    <t>死亡抚恤</t>
  </si>
  <si>
    <t>2080802</t>
  </si>
  <si>
    <t>伤残抚恤</t>
  </si>
  <si>
    <t>2080803</t>
  </si>
  <si>
    <t>在乡复员、退伍军人生活补助</t>
  </si>
  <si>
    <t>2080804</t>
  </si>
  <si>
    <t>优抚事业单位支出</t>
  </si>
  <si>
    <t>2080805</t>
  </si>
  <si>
    <t>义务兵优待</t>
  </si>
  <si>
    <t>2080899</t>
  </si>
  <si>
    <t>其他优抚支出</t>
  </si>
  <si>
    <t>20809</t>
  </si>
  <si>
    <t>退役安置</t>
  </si>
  <si>
    <t>2080901</t>
  </si>
  <si>
    <t>退役士兵安置</t>
  </si>
  <si>
    <t>2080902</t>
  </si>
  <si>
    <t>军队移交政府的离退休人员安置</t>
  </si>
  <si>
    <t>2080904</t>
  </si>
  <si>
    <t>退役士兵管理教育</t>
  </si>
  <si>
    <t>2080999</t>
  </si>
  <si>
    <t>其他退役安置支出</t>
  </si>
  <si>
    <t>20810</t>
  </si>
  <si>
    <t>社会福利</t>
  </si>
  <si>
    <t>2081001</t>
  </si>
  <si>
    <t>儿童福利</t>
  </si>
  <si>
    <t>2081002</t>
  </si>
  <si>
    <t>老年福利</t>
  </si>
  <si>
    <t>2081004</t>
  </si>
  <si>
    <t>殡葬</t>
  </si>
  <si>
    <t>2081005</t>
  </si>
  <si>
    <t>社会福利事业单位</t>
  </si>
  <si>
    <t>2081006</t>
  </si>
  <si>
    <t>养老服务</t>
  </si>
  <si>
    <t>20811</t>
  </si>
  <si>
    <t>残疾人事业</t>
  </si>
  <si>
    <t>2081101</t>
  </si>
  <si>
    <t>2081106</t>
  </si>
  <si>
    <t>残疾人体育</t>
  </si>
  <si>
    <t>2081107</t>
  </si>
  <si>
    <t>残疾人生活和护理补贴★</t>
  </si>
  <si>
    <t>2081199</t>
  </si>
  <si>
    <t>其他残疾人事业支出</t>
  </si>
  <si>
    <t>20819</t>
  </si>
  <si>
    <t>最低生活保障</t>
  </si>
  <si>
    <t>2081901</t>
  </si>
  <si>
    <t>城市最低生活保障金支出</t>
  </si>
  <si>
    <t>2081902</t>
  </si>
  <si>
    <t>农村最低生活保障金支出</t>
  </si>
  <si>
    <t>20820</t>
  </si>
  <si>
    <t>临时救助</t>
  </si>
  <si>
    <t>2082002</t>
  </si>
  <si>
    <t>流浪乞讨人员救助支出</t>
  </si>
  <si>
    <t>20821</t>
  </si>
  <si>
    <t>特困人员救助供养★</t>
  </si>
  <si>
    <t>2082101</t>
  </si>
  <si>
    <t>城市特困人员救助供养支出★</t>
  </si>
  <si>
    <t>2082102</t>
  </si>
  <si>
    <t>农村特困人员救助供养支出★</t>
  </si>
  <si>
    <t>20825</t>
  </si>
  <si>
    <t>其他生活救助</t>
  </si>
  <si>
    <t>2082501</t>
  </si>
  <si>
    <t>其他城市生活救助</t>
  </si>
  <si>
    <t>2082502</t>
  </si>
  <si>
    <t>其他农村生活救助</t>
  </si>
  <si>
    <t>20826</t>
  </si>
  <si>
    <t>财政对基本养老保险基金的补助</t>
  </si>
  <si>
    <t>2082602</t>
  </si>
  <si>
    <t>财政对城乡居民基本养老保险基金的补助</t>
  </si>
  <si>
    <t>2082699</t>
  </si>
  <si>
    <t>财政对其他基本养老保险基金的补助</t>
  </si>
  <si>
    <t>20828</t>
  </si>
  <si>
    <t>退役军人管理事务</t>
  </si>
  <si>
    <t>2082801</t>
  </si>
  <si>
    <t>2082804</t>
  </si>
  <si>
    <t>拥军优属</t>
  </si>
  <si>
    <t>2082899</t>
  </si>
  <si>
    <t>其他退役军人事务管理支出</t>
  </si>
  <si>
    <t>20899</t>
  </si>
  <si>
    <t>其他社会保障和就业支出</t>
  </si>
  <si>
    <t>2089999</t>
  </si>
  <si>
    <t>210</t>
  </si>
  <si>
    <t>卫生健康支出</t>
  </si>
  <si>
    <t>21001</t>
  </si>
  <si>
    <t>卫生健康管理事务</t>
  </si>
  <si>
    <t>2100101</t>
  </si>
  <si>
    <t>2100199</t>
  </si>
  <si>
    <t>其他卫生健康管理事务支出</t>
  </si>
  <si>
    <t>21002</t>
  </si>
  <si>
    <t>公立医院</t>
  </si>
  <si>
    <t>2100201</t>
  </si>
  <si>
    <t>综合医院</t>
  </si>
  <si>
    <t>2100202</t>
  </si>
  <si>
    <t>中医（民族）医院</t>
  </si>
  <si>
    <t>2100203</t>
  </si>
  <si>
    <t>传染病医院</t>
  </si>
  <si>
    <t>2100205</t>
  </si>
  <si>
    <t>精神病医院</t>
  </si>
  <si>
    <t>2100299</t>
  </si>
  <si>
    <t>其他公立医院支出</t>
  </si>
  <si>
    <t>21003</t>
  </si>
  <si>
    <t>基层医疗卫生机构</t>
  </si>
  <si>
    <t>2100301</t>
  </si>
  <si>
    <t>城市社区卫生机构</t>
  </si>
  <si>
    <t>2100302</t>
  </si>
  <si>
    <t>乡镇卫生院</t>
  </si>
  <si>
    <t>2100399</t>
  </si>
  <si>
    <t>其他基层医疗卫生机构支出</t>
  </si>
  <si>
    <t>21004</t>
  </si>
  <si>
    <t>公共卫生</t>
  </si>
  <si>
    <t>2100401</t>
  </si>
  <si>
    <t>疾病预防控制机构</t>
  </si>
  <si>
    <t>2100402</t>
  </si>
  <si>
    <t>卫生监督机构</t>
  </si>
  <si>
    <t>2100403</t>
  </si>
  <si>
    <t>妇幼保健机构</t>
  </si>
  <si>
    <t>2100405</t>
  </si>
  <si>
    <t>应急救治机构</t>
  </si>
  <si>
    <t>2100406</t>
  </si>
  <si>
    <t>采供血机构</t>
  </si>
  <si>
    <t>2100408</t>
  </si>
  <si>
    <t>基本公共卫生服务</t>
  </si>
  <si>
    <t>2100409</t>
  </si>
  <si>
    <t>重大公共卫生服务</t>
  </si>
  <si>
    <t>2100410</t>
  </si>
  <si>
    <t>突发公共卫生事件应急处理</t>
  </si>
  <si>
    <t>21007</t>
  </si>
  <si>
    <t>计划生育事务</t>
  </si>
  <si>
    <t>2100717</t>
  </si>
  <si>
    <t>计划生育服务</t>
  </si>
  <si>
    <t>2100799</t>
  </si>
  <si>
    <t>其他计划生育事务支出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</si>
  <si>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</si>
  <si>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</si>
  <si>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</si>
  <si>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</si>
  <si>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</si>
  <si>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</si>
  <si>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</si>
  <si>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</si>
  <si>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21012</t>
  </si>
  <si>
    <t>财政对基本医疗保险基金的补助</t>
  </si>
  <si>
    <t>2101201</t>
  </si>
  <si>
    <t>财政对职工基本医疗保险基金的补助</t>
  </si>
  <si>
    <t>2101202</t>
  </si>
  <si>
    <t>财政对城乡居民基本医疗保险基金的补助</t>
  </si>
  <si>
    <t>2101299</t>
  </si>
  <si>
    <t>财政对其他基本医疗保险基金的补助</t>
  </si>
  <si>
    <t>21013</t>
  </si>
  <si>
    <t>医疗救助</t>
  </si>
  <si>
    <t>2101399</t>
  </si>
  <si>
    <t>其他医疗救助支出</t>
  </si>
  <si>
    <t>21014</t>
  </si>
  <si>
    <t>优抚对象医疗</t>
  </si>
  <si>
    <t>2101401</t>
  </si>
  <si>
    <t>优抚对象医疗补助</t>
  </si>
  <si>
    <t>21015</t>
  </si>
  <si>
    <t>医疗保障管理事务</t>
  </si>
  <si>
    <t>2101506</t>
  </si>
  <si>
    <t>医疗保障经办事务</t>
  </si>
  <si>
    <t>21016</t>
  </si>
  <si>
    <t>老龄卫生健康事务</t>
  </si>
  <si>
    <t>2101601</t>
  </si>
  <si>
    <t>211</t>
  </si>
  <si>
    <t>节能环保支出</t>
  </si>
  <si>
    <t>21101</t>
  </si>
  <si>
    <t>环境保护管理事务</t>
  </si>
  <si>
    <t>2110101</t>
  </si>
  <si>
    <t>21103</t>
  </si>
  <si>
    <t>污染防治</t>
  </si>
  <si>
    <t>2110301</t>
  </si>
  <si>
    <t>大气</t>
  </si>
  <si>
    <t>21104</t>
  </si>
  <si>
    <t>自然生态保护</t>
  </si>
  <si>
    <t>2110402</t>
  </si>
  <si>
    <t>农村环境保护</t>
  </si>
  <si>
    <t>21199</t>
  </si>
  <si>
    <t>其他节能环保支出</t>
  </si>
  <si>
    <t>2119901</t>
  </si>
  <si>
    <t>212</t>
  </si>
  <si>
    <t>城乡社区支出</t>
  </si>
  <si>
    <t>21201</t>
  </si>
  <si>
    <t>城乡社区管理事务</t>
  </si>
  <si>
    <t>2120101</t>
  </si>
  <si>
    <t>2120104</t>
  </si>
  <si>
    <t>城管执法</t>
  </si>
  <si>
    <t>2120109</t>
  </si>
  <si>
    <t>住宅建设与房地产市场监管</t>
  </si>
  <si>
    <t>2120199</t>
  </si>
  <si>
    <t>其他城乡社区管理事务支出</t>
  </si>
  <si>
    <t>21203</t>
  </si>
  <si>
    <t>城乡社区公共设施</t>
  </si>
  <si>
    <t>2120303</t>
  </si>
  <si>
    <t>小城镇基础设施建设</t>
  </si>
  <si>
    <t>2120399</t>
  </si>
  <si>
    <t>其他城乡社区公共设施支出</t>
  </si>
  <si>
    <t>21205</t>
  </si>
  <si>
    <t>城乡社区环境卫生</t>
  </si>
  <si>
    <t>2120501</t>
  </si>
  <si>
    <t>21206</t>
  </si>
  <si>
    <t>建设市场管理与监督</t>
  </si>
  <si>
    <t>2120601</t>
  </si>
  <si>
    <t>213</t>
  </si>
  <si>
    <t>农林水支出</t>
  </si>
  <si>
    <t>21301</t>
  </si>
  <si>
    <t>农业农村</t>
  </si>
  <si>
    <t>2130104</t>
  </si>
  <si>
    <t>事业运行</t>
  </si>
  <si>
    <t>2130106</t>
  </si>
  <si>
    <t>科技转化与推广服务</t>
  </si>
  <si>
    <t>2130108</t>
  </si>
  <si>
    <t>病虫害控制</t>
  </si>
  <si>
    <t>2130109</t>
  </si>
  <si>
    <t>农产品质量安全</t>
  </si>
  <si>
    <t>2130110</t>
  </si>
  <si>
    <t>执法监管</t>
  </si>
  <si>
    <t>2130124</t>
  </si>
  <si>
    <t>农村合作经济</t>
  </si>
  <si>
    <t>2130126</t>
  </si>
  <si>
    <t>农村社会事业</t>
  </si>
  <si>
    <t>2130152</t>
  </si>
  <si>
    <t>对高校毕业生到基层任职补助</t>
  </si>
  <si>
    <t>2130153</t>
  </si>
  <si>
    <t>农田建设</t>
  </si>
  <si>
    <t>2130199</t>
  </si>
  <si>
    <t>其他农业农村支出</t>
  </si>
  <si>
    <t>21302</t>
  </si>
  <si>
    <t>林业和草原</t>
  </si>
  <si>
    <t>2130205</t>
  </si>
  <si>
    <t>森林资源培育</t>
  </si>
  <si>
    <t>2130234</t>
  </si>
  <si>
    <t>林业草原防灾减灾</t>
  </si>
  <si>
    <t>21303</t>
  </si>
  <si>
    <t>水利</t>
  </si>
  <si>
    <t>2130301</t>
  </si>
  <si>
    <t>2130305</t>
  </si>
  <si>
    <t>水利工程建设</t>
  </si>
  <si>
    <t>2130306</t>
  </si>
  <si>
    <t>水利工程运行与维护</t>
  </si>
  <si>
    <t>2130309</t>
  </si>
  <si>
    <t>水利执法监督</t>
  </si>
  <si>
    <t>2130311</t>
  </si>
  <si>
    <t>水资源节约管理与保护</t>
  </si>
  <si>
    <t>2130314</t>
  </si>
  <si>
    <t>防汛</t>
  </si>
  <si>
    <t>2130319</t>
  </si>
  <si>
    <t>江河湖库水系综合整治</t>
  </si>
  <si>
    <t>2130321</t>
  </si>
  <si>
    <t>大中型水库移民后期扶持专项支出</t>
  </si>
  <si>
    <t>2130322</t>
  </si>
  <si>
    <t>水利安全监督</t>
  </si>
  <si>
    <t>2130335</t>
  </si>
  <si>
    <t>农村人畜饮水</t>
  </si>
  <si>
    <t>21305</t>
  </si>
  <si>
    <t>扶贫</t>
  </si>
  <si>
    <t>2130599</t>
  </si>
  <si>
    <t>其他扶贫支出</t>
  </si>
  <si>
    <t>21307</t>
  </si>
  <si>
    <t>农村综合改革</t>
  </si>
  <si>
    <t>2130705</t>
  </si>
  <si>
    <t>对村民委员会和村党支部的补助</t>
  </si>
  <si>
    <t>21308</t>
  </si>
  <si>
    <t>普惠金融发展支出</t>
  </si>
  <si>
    <t>2130803</t>
  </si>
  <si>
    <t>农业保险保费补贴</t>
  </si>
  <si>
    <t>214</t>
  </si>
  <si>
    <t>交通运输支出</t>
  </si>
  <si>
    <t>21401</t>
  </si>
  <si>
    <t>公路水路运输</t>
  </si>
  <si>
    <t>2140101</t>
  </si>
  <si>
    <t>2140104</t>
  </si>
  <si>
    <t>公路建设</t>
  </si>
  <si>
    <t>2140106</t>
  </si>
  <si>
    <t>公路养护</t>
  </si>
  <si>
    <t>21402</t>
  </si>
  <si>
    <t>铁路运输</t>
  </si>
  <si>
    <t>2140206</t>
  </si>
  <si>
    <t>铁路安全</t>
  </si>
  <si>
    <t>21499</t>
  </si>
  <si>
    <t>其他交通运输支出</t>
  </si>
  <si>
    <t>2149999</t>
  </si>
  <si>
    <t>215</t>
  </si>
  <si>
    <t>资源勘探工业信息等支出</t>
  </si>
  <si>
    <t>21501</t>
  </si>
  <si>
    <t>资源勘探开发</t>
  </si>
  <si>
    <t>2150102</t>
  </si>
  <si>
    <t>21505</t>
  </si>
  <si>
    <t>工业和信息产业监管</t>
  </si>
  <si>
    <t>2150501</t>
  </si>
  <si>
    <t>2150502</t>
  </si>
  <si>
    <t>2150510</t>
  </si>
  <si>
    <t>工业和信息产业支持</t>
  </si>
  <si>
    <t>216</t>
  </si>
  <si>
    <t>商业服务业等支出</t>
  </si>
  <si>
    <t>21602</t>
  </si>
  <si>
    <t>商业流通事务</t>
  </si>
  <si>
    <t>2160201</t>
  </si>
  <si>
    <t>2160202</t>
  </si>
  <si>
    <t>21699</t>
  </si>
  <si>
    <t>其他商业服务业等支出</t>
  </si>
  <si>
    <t>2169999</t>
  </si>
  <si>
    <t>217</t>
  </si>
  <si>
    <t>金融支出</t>
  </si>
  <si>
    <t>21701</t>
  </si>
  <si>
    <t>金融部门行政支出</t>
  </si>
  <si>
    <t>2170199</t>
  </si>
  <si>
    <t>金融部门其他行政支出</t>
  </si>
  <si>
    <t>220</t>
  </si>
  <si>
    <t>自然资源海洋气象等支出</t>
  </si>
  <si>
    <t>22001</t>
  </si>
  <si>
    <t>自然资源事务</t>
  </si>
  <si>
    <t>2200101</t>
  </si>
  <si>
    <t>2200104</t>
  </si>
  <si>
    <t>自然资源规划及管理</t>
  </si>
  <si>
    <t>2200106</t>
  </si>
  <si>
    <t>自然资源利用与保护</t>
  </si>
  <si>
    <t>2200108</t>
  </si>
  <si>
    <t>自然资源行业业务管理</t>
  </si>
  <si>
    <t>2200109</t>
  </si>
  <si>
    <t>自然资源调查与确权登记</t>
  </si>
  <si>
    <t>2200199</t>
  </si>
  <si>
    <t>其他自然资源事务支出</t>
  </si>
  <si>
    <t>22005</t>
  </si>
  <si>
    <t>气象事务</t>
  </si>
  <si>
    <t>2200599</t>
  </si>
  <si>
    <t>其他气象事务支出</t>
  </si>
  <si>
    <t>221</t>
  </si>
  <si>
    <t>住房保障支出</t>
  </si>
  <si>
    <t>22101</t>
  </si>
  <si>
    <t>保障性安居工程支出</t>
  </si>
  <si>
    <t>2210107</t>
  </si>
  <si>
    <t>保障性住房租金补贴</t>
  </si>
  <si>
    <t>22102</t>
  </si>
  <si>
    <t>住房改革支出</t>
  </si>
  <si>
    <t>2210201</t>
  </si>
  <si>
    <t>住房公积金</t>
  </si>
  <si>
    <t>222</t>
  </si>
  <si>
    <t>粮油物资储备支出</t>
  </si>
  <si>
    <t>22201</t>
  </si>
  <si>
    <t>粮油事务</t>
  </si>
  <si>
    <t>2220102</t>
  </si>
  <si>
    <t>2220105</t>
  </si>
  <si>
    <t>粮食信息统计</t>
  </si>
  <si>
    <t>2220115</t>
  </si>
  <si>
    <t>粮食风险基金</t>
  </si>
  <si>
    <t>2220121</t>
  </si>
  <si>
    <t>物资保管保养</t>
  </si>
  <si>
    <t>2220199</t>
  </si>
  <si>
    <t>其他粮油事务支出</t>
  </si>
  <si>
    <t>22204</t>
  </si>
  <si>
    <t>粮油储备</t>
  </si>
  <si>
    <t>2220403</t>
  </si>
  <si>
    <t>储备粮（油）库建设</t>
  </si>
  <si>
    <t>22205</t>
  </si>
  <si>
    <t>重要商品储备</t>
  </si>
  <si>
    <t>2220511</t>
  </si>
  <si>
    <t>应急物资储备</t>
  </si>
  <si>
    <t>2220599</t>
  </si>
  <si>
    <t>其他重要商品储备支出</t>
  </si>
  <si>
    <t>224</t>
  </si>
  <si>
    <t>灾害防治及应急管理支出</t>
  </si>
  <si>
    <t>22401</t>
  </si>
  <si>
    <t>应急管理事务</t>
  </si>
  <si>
    <t>2240101</t>
  </si>
  <si>
    <t>2240106</t>
  </si>
  <si>
    <t>安全监管</t>
  </si>
  <si>
    <t>2240109</t>
  </si>
  <si>
    <t>应急管理</t>
  </si>
  <si>
    <t>2240199</t>
  </si>
  <si>
    <t>其他应急管理支出</t>
  </si>
  <si>
    <t>22402</t>
  </si>
  <si>
    <t>消防事务</t>
  </si>
  <si>
    <t>2240204</t>
  </si>
  <si>
    <t>消防应急救援</t>
  </si>
  <si>
    <t>22403</t>
  </si>
  <si>
    <t>森林消防事务</t>
  </si>
  <si>
    <t>2240304</t>
  </si>
  <si>
    <t>森林消防应急救援</t>
  </si>
  <si>
    <t>22405</t>
  </si>
  <si>
    <t>地震事务</t>
  </si>
  <si>
    <t>2240599</t>
  </si>
  <si>
    <t>其他地震事务支出</t>
  </si>
  <si>
    <t>22406</t>
  </si>
  <si>
    <t>自然灾害防治</t>
  </si>
  <si>
    <t>2240602</t>
  </si>
  <si>
    <t>森林草原防灾减灾</t>
  </si>
  <si>
    <t>2240699</t>
  </si>
  <si>
    <t>其他自然灾害防治支出</t>
  </si>
  <si>
    <t>22407</t>
  </si>
  <si>
    <t>自然灾害救灾及恢复重建支出</t>
  </si>
  <si>
    <t>2240799</t>
  </si>
  <si>
    <t>其他自然灾害救灾及恢复重建支出</t>
  </si>
  <si>
    <t>227</t>
  </si>
  <si>
    <t>预备费</t>
  </si>
  <si>
    <t>231</t>
  </si>
  <si>
    <t>债务还本支出</t>
  </si>
  <si>
    <t>23103</t>
  </si>
  <si>
    <t>地方政府一般债务还本支出</t>
  </si>
  <si>
    <t>2310301</t>
  </si>
  <si>
    <t>地方政府一般债券还本支出</t>
  </si>
  <si>
    <t>2310303</t>
  </si>
  <si>
    <t>地方政府向国际组织借款还本支出</t>
  </si>
  <si>
    <t>债务付息支出</t>
  </si>
  <si>
    <t>地方政府一般债务付息支出</t>
  </si>
  <si>
    <t>地方政府一般债券付息支出</t>
  </si>
  <si>
    <t>2320303</t>
  </si>
  <si>
    <t>地方政府向国际组织借款付息支出</t>
  </si>
  <si>
    <t>233</t>
  </si>
  <si>
    <t>债务发行费用支出</t>
  </si>
  <si>
    <t>23303</t>
  </si>
  <si>
    <t>地方政府一般债务发行费用支出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</si>
  <si>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1-4</t>
    </r>
  </si>
  <si>
    <t>一般公共预算本级基本支出表</t>
  </si>
  <si>
    <t>科目编码</t>
  </si>
  <si>
    <t>科 目 名 称</t>
  </si>
  <si>
    <t>类款</t>
  </si>
  <si>
    <t>工资奖金津补贴</t>
  </si>
  <si>
    <t>社会保障缴费</t>
  </si>
  <si>
    <t>其他工资福利支出</t>
  </si>
  <si>
    <t>办公经费</t>
  </si>
  <si>
    <t>会议费</t>
  </si>
  <si>
    <t>培训费</t>
  </si>
  <si>
    <t>公务接待费</t>
  </si>
  <si>
    <t>公务用车运行维护费</t>
  </si>
  <si>
    <t>其他商品和服务支出</t>
  </si>
  <si>
    <t>公务用车购置</t>
  </si>
  <si>
    <t>工资福利支出</t>
  </si>
  <si>
    <t>商品和服务支出</t>
  </si>
  <si>
    <t>社会福利和救助</t>
  </si>
  <si>
    <t>离退休费</t>
  </si>
  <si>
    <t>其他对个人和家庭补助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</si>
  <si>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1-5</t>
    </r>
  </si>
  <si>
    <t>一般公共预算税收返还、一般性和专项转移支付分地区
安排情况表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</si>
  <si>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</si>
  <si>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</si>
  <si>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11"/>
        <rFont val="方正书宋_GBK"/>
        <charset val="134"/>
      </rPr>
      <t>税收返还</t>
    </r>
  </si>
  <si>
    <r>
      <rPr>
        <b/>
        <sz val="11"/>
        <rFont val="方正书宋_GBK"/>
        <charset val="134"/>
      </rPr>
      <t>一般性转移支付</t>
    </r>
  </si>
  <si>
    <t>专项转移支付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</si>
  <si>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</si>
  <si>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</si>
  <si>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</si>
  <si>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1</t>
    </r>
  </si>
  <si>
    <r>
      <rPr>
        <sz val="9"/>
        <rFont val="方正仿宋_GBK"/>
        <charset val="134"/>
      </rPr>
      <t>一般公共服务支出类合计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</si>
  <si>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2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</si>
  <si>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3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</si>
  <si>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4</t>
    </r>
  </si>
  <si>
    <r>
      <rPr>
        <sz val="11"/>
        <rFont val="方正仿宋_GBK"/>
        <charset val="134"/>
      </rPr>
      <t>市（县、镇）名</t>
    </r>
    <r>
      <rPr>
        <sz val="11"/>
        <rFont val="Times New Roman"/>
        <charset val="134"/>
      </rPr>
      <t>5</t>
    </r>
  </si>
  <si>
    <t>……</t>
  </si>
  <si>
    <r>
      <rPr>
        <sz val="11"/>
        <rFont val="方正仿宋_GBK"/>
        <charset val="134"/>
      </rPr>
      <t>未分配数</t>
    </r>
  </si>
  <si>
    <t>说明：我市不涉及此项表内容，空表列示。</t>
  </si>
  <si>
    <t>附表1-6</t>
  </si>
  <si>
    <t>一般公共预算专项转移支付分项目安排情况表</t>
  </si>
  <si>
    <t>预算年度：2021年                单位:万元</t>
  </si>
  <si>
    <t>序号</t>
  </si>
  <si>
    <t>单位编码</t>
  </si>
  <si>
    <t>单位名称</t>
  </si>
  <si>
    <t>政府预算项目名称</t>
  </si>
  <si>
    <t>项目类别</t>
  </si>
  <si>
    <t>项目名称</t>
  </si>
  <si>
    <t>编报模板类型编码及名称</t>
  </si>
  <si>
    <t>功能分类编码及名称</t>
  </si>
  <si>
    <t>部门经济分类编码及名称</t>
  </si>
  <si>
    <t>政府经济分类编码及名称</t>
  </si>
  <si>
    <t>金额</t>
  </si>
  <si>
    <t>栏次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</si>
  <si>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1-7</t>
    </r>
  </si>
  <si>
    <t>政府性基金预算收入表</t>
  </si>
  <si>
    <t>本级支出</t>
  </si>
  <si>
    <t>一、新型墙体材料专项基金收入</t>
  </si>
  <si>
    <t>二、城市公用事业附加收入</t>
  </si>
  <si>
    <t>三、国有土地使用权出让收入</t>
  </si>
  <si>
    <t>四、彩票公益金收入</t>
  </si>
  <si>
    <t>五、城市基础设施配套费收入</t>
  </si>
  <si>
    <t>六、车辆通行费</t>
  </si>
  <si>
    <t>七、污水处理费收入</t>
  </si>
  <si>
    <t>上级下达专项资金</t>
  </si>
  <si>
    <t>上年结余结转收入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</si>
  <si>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1-8</t>
    </r>
  </si>
  <si>
    <t>政府性基金预算支出表</t>
  </si>
  <si>
    <t>一、国有土地使用权出让收入及对应专项债务收入安排的支出</t>
  </si>
  <si>
    <t xml:space="preserve">    土地出让成本支出</t>
  </si>
  <si>
    <t xml:space="preserve">    专项债券本息支出</t>
  </si>
  <si>
    <t xml:space="preserve">    乡村振兴支出</t>
  </si>
  <si>
    <t>二、城市基础设施配套费及对应专项债务收入安排的支出</t>
  </si>
  <si>
    <t>三、污水处理费收入及对应专项债务收入安排的支出</t>
  </si>
  <si>
    <t>四、交通运输支出</t>
  </si>
  <si>
    <t xml:space="preserve">    车辆通行费及对应专项债务收入安排的支出</t>
  </si>
  <si>
    <t>五、其他支出</t>
  </si>
  <si>
    <t xml:space="preserve">    彩票公益金及对应专项债务收入安排的支出</t>
  </si>
  <si>
    <t>上级下达专项资金支出</t>
  </si>
  <si>
    <t>上年结转支出</t>
  </si>
  <si>
    <t>调出资金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</si>
  <si>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1-9</t>
    </r>
  </si>
  <si>
    <t>政府性基金预算本级支出表</t>
  </si>
  <si>
    <t>科目名称</t>
  </si>
  <si>
    <t>预算数</t>
  </si>
  <si>
    <t>科目（单位）名称</t>
  </si>
  <si>
    <t>总计</t>
  </si>
  <si>
    <t>21208</t>
  </si>
  <si>
    <t>国有土地使用权出让收入安排的支出</t>
  </si>
  <si>
    <t>2120801</t>
  </si>
  <si>
    <t>征地和拆迁补偿支出</t>
  </si>
  <si>
    <t>2120803</t>
  </si>
  <si>
    <t>城市建设支出</t>
  </si>
  <si>
    <t>2120804</t>
  </si>
  <si>
    <t>农村基础设施建设支出</t>
  </si>
  <si>
    <t>21213</t>
  </si>
  <si>
    <t>城市基础设施配套费安排的支出</t>
  </si>
  <si>
    <t>2121399</t>
  </si>
  <si>
    <t>其他城市基础设施配套费安排的支出</t>
  </si>
  <si>
    <t>229</t>
  </si>
  <si>
    <t>其他支出</t>
  </si>
  <si>
    <t>22960</t>
  </si>
  <si>
    <t>彩票公益金安排的支出</t>
  </si>
  <si>
    <t>2296002</t>
  </si>
  <si>
    <t>用于社会福利的彩票公益金支出</t>
  </si>
  <si>
    <t>2296003</t>
  </si>
  <si>
    <t>用于体育事业的彩票公益金支出</t>
  </si>
  <si>
    <t>23104</t>
  </si>
  <si>
    <t>地方政府专项债务还本支出</t>
  </si>
  <si>
    <t>2310411</t>
  </si>
  <si>
    <t>国有土地使用权出让金债务还本支出</t>
  </si>
  <si>
    <t>23204</t>
  </si>
  <si>
    <t>地方政府专项债务付息支出</t>
  </si>
  <si>
    <t>2320411</t>
  </si>
  <si>
    <t>国有土地使用权出让金债务付息支出</t>
  </si>
  <si>
    <t>2320433</t>
  </si>
  <si>
    <t>棚户区改造专项债券付息支出</t>
  </si>
  <si>
    <t>2320498</t>
  </si>
  <si>
    <t>其他地方自行试点项目收益专项债券付息支出</t>
  </si>
  <si>
    <t>23304</t>
  </si>
  <si>
    <t>地方政府专项债务发行费用支出</t>
  </si>
  <si>
    <t>2330411</t>
  </si>
  <si>
    <t>国有土地使用权出让金债务发行费用支出</t>
  </si>
  <si>
    <t>2330433</t>
  </si>
  <si>
    <t>棚户区改造专项债券发行费用支出</t>
  </si>
  <si>
    <t>2330498</t>
  </si>
  <si>
    <t>其他地方自行试点项目收益专项债券发行费用支出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</si>
  <si>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1-10</t>
    </r>
  </si>
  <si>
    <t>政府性基金预算专项转移支付分地区安排情况表</t>
  </si>
  <si>
    <t>附表1-11</t>
  </si>
  <si>
    <t>政府性基金预算专项转移支付分项目安排情况表</t>
  </si>
  <si>
    <t>单位：万元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</si>
  <si>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1-12</t>
    </r>
  </si>
  <si>
    <t>国有资本经营预算收入表</t>
  </si>
  <si>
    <t>一、利润收入</t>
  </si>
  <si>
    <t>二、股利、股息收入</t>
  </si>
  <si>
    <t>三、清算收入</t>
  </si>
  <si>
    <t xml:space="preserve">  迁安市助源商贸有限公司</t>
  </si>
  <si>
    <t>四、其他国有资本经营预算收入</t>
  </si>
  <si>
    <t>说明：我市2021年无国有资本经营预算，空表列示。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</si>
  <si>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1-13</t>
    </r>
  </si>
  <si>
    <t>国有资本经营预算支出表</t>
  </si>
  <si>
    <t>一、本级支出</t>
  </si>
  <si>
    <r>
      <rPr>
        <sz val="11"/>
        <rFont val="方正仿宋_GBK"/>
        <charset val="134"/>
      </rPr>
      <t>一般公共服务支出类合计</t>
    </r>
  </si>
  <si>
    <t>二、转移性支出</t>
  </si>
  <si>
    <t>债务付息支出类合计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</si>
  <si>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1-14</t>
    </r>
  </si>
  <si>
    <t>国有资本经营预算本级支出表</t>
  </si>
  <si>
    <r>
      <rPr>
        <b/>
        <sz val="11"/>
        <rFont val="方正书宋_GBK"/>
        <charset val="134"/>
      </rPr>
      <t>科目编码</t>
    </r>
  </si>
  <si>
    <r>
      <rPr>
        <b/>
        <sz val="11"/>
        <rFont val="方正书宋_GBK"/>
        <charset val="134"/>
      </rPr>
      <t>科目名称</t>
    </r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</si>
  <si>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</si>
  <si>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</si>
  <si>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</si>
  <si>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230</t>
  </si>
  <si>
    <t>转移性支出</t>
  </si>
  <si>
    <t>23008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</si>
  <si>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人大事务款合计</t>
    </r>
  </si>
  <si>
    <t>2300803</t>
  </si>
  <si>
    <t>国有资本经营预算调出资金</t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</si>
  <si>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</si>
  <si>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1-15</t>
    </r>
  </si>
  <si>
    <t>国有资本经营预算专项转移支付分地区安排情况表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</si>
  <si>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1-16</t>
    </r>
  </si>
  <si>
    <t>国有资本经营预算专项转移支付分项目安排情况表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</si>
  <si>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1-17</t>
    </r>
  </si>
  <si>
    <t>社会保险基金预算收入表</t>
  </si>
  <si>
    <r>
      <rPr>
        <b/>
        <sz val="11"/>
        <rFont val="方正仿宋_GBK"/>
        <charset val="134"/>
      </rPr>
      <t>社保保险基金收入</t>
    </r>
  </si>
  <si>
    <t>企业职工基本养老保险基金收入</t>
  </si>
  <si>
    <t>企业职工基本养老保险费收入</t>
  </si>
  <si>
    <t>企业职工基本养老保险基金利息收入</t>
  </si>
  <si>
    <t>其他企业职工基本养老保险基金收入</t>
  </si>
  <si>
    <t>10203</t>
  </si>
  <si>
    <t>职工基本医疗保险基金收入</t>
  </si>
  <si>
    <t>职工基本医疗保险费收入</t>
  </si>
  <si>
    <t>职工基本医疗保险基金利息收入</t>
  </si>
  <si>
    <t>其他职工基本医疗保险基金收入</t>
  </si>
  <si>
    <t>10205</t>
  </si>
  <si>
    <t>生育保险基金收入</t>
  </si>
  <si>
    <t>生育保险费收入</t>
  </si>
  <si>
    <t>生育保险费基金利息收入</t>
  </si>
  <si>
    <t>10210</t>
  </si>
  <si>
    <t>城乡居民养老保险基金收入</t>
  </si>
  <si>
    <t xml:space="preserve">    城乡居民养老保险基金缴费收入</t>
  </si>
  <si>
    <t xml:space="preserve">    城乡居民养老保险基金财政补贴收入</t>
  </si>
  <si>
    <t xml:space="preserve">    城乡居民养老保险基金利息收入</t>
  </si>
  <si>
    <t xml:space="preserve">    其他城乡居民基本养老保险基金收入</t>
  </si>
  <si>
    <t>10211</t>
  </si>
  <si>
    <t>机关事业单位基本养老保险基金收入</t>
  </si>
  <si>
    <t xml:space="preserve">    机关事业单位基本养老保险费收入</t>
  </si>
  <si>
    <t xml:space="preserve">    城乡居民养老保险基金基金财政补助收入</t>
  </si>
  <si>
    <t xml:space="preserve">    其他机关事业单位基本养老保险基金收入</t>
  </si>
  <si>
    <t>10212</t>
  </si>
  <si>
    <t>城乡居民基本医疗保险基金收入</t>
  </si>
  <si>
    <t xml:space="preserve">    城乡居民基本医疗保险基金缴费收入</t>
  </si>
  <si>
    <t xml:space="preserve">    城乡居民基本医疗保险基金财政补助收入</t>
  </si>
  <si>
    <t xml:space="preserve">    城乡居民基本医疗保险基金利息收入</t>
  </si>
  <si>
    <t>110</t>
  </si>
  <si>
    <t>移转收收入</t>
  </si>
  <si>
    <t>社会保险基金预算上年结余收入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</si>
  <si>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1-18</t>
    </r>
  </si>
  <si>
    <t>社会保险基金预算支出表</t>
  </si>
  <si>
    <t>209</t>
  </si>
  <si>
    <r>
      <rPr>
        <b/>
        <sz val="11"/>
        <rFont val="方正仿宋_GBK"/>
        <charset val="134"/>
      </rPr>
      <t>社会保险基金支出</t>
    </r>
  </si>
  <si>
    <t>20901</t>
  </si>
  <si>
    <r>
      <rPr>
        <b/>
        <sz val="11"/>
        <rFont val="宋体"/>
        <charset val="134"/>
      </rPr>
      <t>企业职工</t>
    </r>
    <r>
      <rPr>
        <b/>
        <sz val="11"/>
        <rFont val="方正仿宋_GBK"/>
        <charset val="134"/>
      </rPr>
      <t>基本养老保险基金支出</t>
    </r>
  </si>
  <si>
    <r>
      <rPr>
        <sz val="11"/>
        <rFont val="Times New Roman"/>
        <charset val="134"/>
      </rPr>
      <t xml:space="preserve"> </t>
    </r>
    <r>
      <rPr>
        <sz val="11"/>
        <rFont val="方正仿宋_GBK"/>
        <charset val="134"/>
      </rPr>
      <t>人大事务款合计</t>
    </r>
  </si>
  <si>
    <t>2090101</t>
  </si>
  <si>
    <t>基本养老金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</si>
  <si>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行政运行项合计</t>
    </r>
  </si>
  <si>
    <t>2090103</t>
  </si>
  <si>
    <t>丧葬抚恤补助</t>
  </si>
  <si>
    <t>2090199</t>
  </si>
  <si>
    <t>其他企业职工基本养老保险基金支出</t>
  </si>
  <si>
    <t>20903</t>
  </si>
  <si>
    <t>职工基本医疗保险基金支出</t>
  </si>
  <si>
    <t>2090301</t>
  </si>
  <si>
    <t>职工基本医疗保险统筹基金</t>
  </si>
  <si>
    <t>2090302</t>
  </si>
  <si>
    <t>职工医疗保险个人帐户基金</t>
  </si>
  <si>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其他人大事务支出项合计</t>
    </r>
  </si>
  <si>
    <t>20905</t>
  </si>
  <si>
    <t>生育保险基金支出</t>
  </si>
  <si>
    <t>2090501</t>
  </si>
  <si>
    <t>生育医疗费用支出</t>
  </si>
  <si>
    <t>生育津贴支出</t>
  </si>
  <si>
    <t>20910</t>
  </si>
  <si>
    <t>城乡居民基本养老保险基金支出</t>
  </si>
  <si>
    <t>2091001</t>
  </si>
  <si>
    <r>
      <rPr>
        <sz val="11"/>
        <rFont val="方正仿宋_GBK"/>
        <charset val="134"/>
      </rPr>
      <t>基本养老金</t>
    </r>
  </si>
  <si>
    <t>2091002</t>
  </si>
  <si>
    <t>个人账户养老金支出</t>
  </si>
  <si>
    <t>2091099</t>
  </si>
  <si>
    <t>其他城乡居民基本养老保险基金支出</t>
  </si>
  <si>
    <t>20911</t>
  </si>
  <si>
    <t>机关事业单位基本养老保险基金支出</t>
  </si>
  <si>
    <t>2091101</t>
  </si>
  <si>
    <t>基本养老金支出</t>
  </si>
  <si>
    <t>2091102</t>
  </si>
  <si>
    <t>其他基本养老保险基金支出</t>
  </si>
  <si>
    <t>20912</t>
  </si>
  <si>
    <t>城乡居民基本医疗保险基金支出</t>
  </si>
  <si>
    <t>2091201</t>
  </si>
  <si>
    <t>城乡居民基本医疗保险基金医疗待遇支出</t>
  </si>
  <si>
    <t>2091202</t>
  </si>
  <si>
    <t>大病医疗保险支出</t>
  </si>
  <si>
    <t>2091299</t>
  </si>
  <si>
    <t>其他城乡居民基本医疗保险基金支出</t>
  </si>
  <si>
    <t>2300903</t>
  </si>
  <si>
    <t>社会保险基金预算年终滚存结余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</si>
</sst>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"/>
    <numFmt numFmtId="178" formatCode="0.0_ "/>
    <numFmt numFmtId="179" formatCode="0_ "/>
    <numFmt numFmtId="180" formatCode="0_);[Red]\(0\)"/>
    <numFmt numFmtId="181" formatCode="0;_렀"/>
    <numFmt numFmtId="182" formatCode="0.00_ "/>
  </numFmts>
  <fonts count="69">
    <font>
      <sz val="11"/>
      <color indexed="8"/>
      <name val="宋体"/>
      <charset val="134"/>
    </font>
    <font>
      <sz val="11"/>
      <name val="Times New Roman"/>
      <charset val="134"/>
    </font>
    <font>
      <sz val="9"/>
      <name val="Times New Roman"/>
      <charset val="134"/>
    </font>
    <font>
      <sz val="18"/>
      <name val="方正小标宋_GBK"/>
      <charset val="134"/>
    </font>
    <font>
      <sz val="18"/>
      <name val="Times New Roman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sz val="11"/>
      <name val="方正仿宋_GBK"/>
      <charset val="134"/>
    </font>
    <font>
      <b/>
      <sz val="11"/>
      <name val="方正仿宋_GBK"/>
      <charset val="134"/>
    </font>
    <font>
      <sz val="11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1"/>
      <name val="方正书宋_GBK"/>
      <charset val="134"/>
    </font>
    <font>
      <sz val="14"/>
      <name val="Times New Roman"/>
      <charset val="134"/>
    </font>
    <font>
      <sz val="10.5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</font>
    <font>
      <sz val="11"/>
      <name val="黑体"/>
      <charset val="134"/>
    </font>
    <font>
      <sz val="18"/>
      <name val="宋体"/>
      <charset val="134"/>
    </font>
    <font>
      <sz val="13"/>
      <name val="方正书宋_GBK"/>
      <charset val="134"/>
    </font>
    <font>
      <sz val="13"/>
      <name val="Times New Roman"/>
      <charset val="134"/>
    </font>
    <font>
      <b/>
      <sz val="13"/>
      <name val="方正书宋_GBK"/>
      <charset val="134"/>
    </font>
    <font>
      <b/>
      <sz val="13"/>
      <name val="方正仿宋_GBK"/>
      <charset val="134"/>
    </font>
    <font>
      <b/>
      <sz val="13"/>
      <color indexed="8"/>
      <name val="宋体"/>
      <charset val="134"/>
    </font>
    <font>
      <b/>
      <sz val="13"/>
      <name val="Times New Roman"/>
      <charset val="134"/>
    </font>
    <font>
      <b/>
      <sz val="12"/>
      <name val="Times New Roman"/>
      <charset val="134"/>
    </font>
    <font>
      <b/>
      <sz val="11"/>
      <color indexed="8"/>
      <name val="宋体"/>
      <charset val="134"/>
    </font>
    <font>
      <b/>
      <sz val="12"/>
      <name val="宋体"/>
      <charset val="134"/>
    </font>
    <font>
      <sz val="18"/>
      <name val="宋体"/>
      <charset val="134"/>
      <scheme val="major"/>
    </font>
    <font>
      <b/>
      <sz val="14"/>
      <color indexed="8"/>
      <name val="宋体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3"/>
      <name val="宋体"/>
      <charset val="134"/>
    </font>
    <font>
      <b/>
      <sz val="13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Helv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宋体"/>
      <charset val="134"/>
    </font>
    <font>
      <sz val="7"/>
      <name val="Small Fonts"/>
      <charset val="134"/>
    </font>
    <font>
      <sz val="10"/>
      <name val="MS Sans Serif"/>
      <charset val="134"/>
    </font>
    <font>
      <sz val="12"/>
      <name val="Courier"/>
      <charset val="134"/>
    </font>
    <font>
      <sz val="11"/>
      <name val="方正书宋_GBK"/>
      <charset val="134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  <font>
      <sz val="9"/>
      <name val="方正书宋_GBK"/>
      <charset val="134"/>
    </font>
    <font>
      <sz val="12"/>
      <name val="黑体"/>
      <charset val="134"/>
    </font>
    <font>
      <sz val="12"/>
      <name val="方正仿宋_GBK"/>
      <charset val="134"/>
    </font>
    <font>
      <b/>
      <sz val="12"/>
      <name val="方正书宋_GBK"/>
      <charset val="134"/>
    </font>
    <font>
      <sz val="9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12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40" fillId="5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36" fillId="2" borderId="8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0" borderId="0">
      <alignment vertical="center"/>
      <protection locked="0"/>
    </xf>
    <xf numFmtId="0" fontId="42" fillId="11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4" borderId="9" applyNumberFormat="0" applyFont="0" applyAlignment="0" applyProtection="0">
      <alignment vertical="center"/>
    </xf>
    <xf numFmtId="0" fontId="16" fillId="0" borderId="0">
      <alignment vertical="center"/>
      <protection locked="0"/>
    </xf>
    <xf numFmtId="0" fontId="41" fillId="1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5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35" fillId="0" borderId="0" applyNumberFormat="0" applyFill="0" applyBorder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4" fillId="3" borderId="10" applyNumberFormat="0" applyAlignment="0" applyProtection="0">
      <alignment vertical="center"/>
    </xf>
    <xf numFmtId="0" fontId="37" fillId="3" borderId="8" applyNumberFormat="0" applyAlignment="0" applyProtection="0">
      <alignment vertical="center"/>
    </xf>
    <xf numFmtId="0" fontId="46" fillId="16" borderId="12" applyNumberFormat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52" fillId="0" borderId="14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41" fillId="9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41" fillId="21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6" fillId="30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0" fillId="5" borderId="0" applyNumberFormat="0" applyBorder="0" applyAlignment="0" applyProtection="0">
      <alignment vertical="center"/>
    </xf>
    <xf numFmtId="0" fontId="0" fillId="42" borderId="0" applyNumberFormat="0" applyBorder="0" applyAlignment="0" applyProtection="0">
      <alignment vertical="center"/>
    </xf>
    <xf numFmtId="0" fontId="0" fillId="41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40" fillId="46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40" fillId="20" borderId="0" applyNumberFormat="0" applyBorder="0" applyAlignment="0" applyProtection="0">
      <alignment vertical="center"/>
    </xf>
    <xf numFmtId="37" fontId="57" fillId="0" borderId="0">
      <alignment vertical="center"/>
    </xf>
    <xf numFmtId="0" fontId="16" fillId="0" borderId="0">
      <alignment vertical="center"/>
      <protection locked="0"/>
    </xf>
    <xf numFmtId="0" fontId="40" fillId="47" borderId="0" applyNumberFormat="0" applyBorder="0" applyAlignment="0" applyProtection="0">
      <alignment vertical="center"/>
    </xf>
    <xf numFmtId="0" fontId="11" fillId="0" borderId="0">
      <alignment vertical="center"/>
    </xf>
    <xf numFmtId="1" fontId="9" fillId="0" borderId="1">
      <alignment vertical="center"/>
      <protection locked="0"/>
    </xf>
    <xf numFmtId="0" fontId="16" fillId="0" borderId="0">
      <alignment vertical="center"/>
      <protection locked="0"/>
    </xf>
    <xf numFmtId="0" fontId="40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11" fillId="0" borderId="0">
      <alignment vertical="center"/>
    </xf>
    <xf numFmtId="0" fontId="5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1">
      <alignment horizontal="distributed" vertical="center" wrapText="1"/>
    </xf>
    <xf numFmtId="0" fontId="56" fillId="30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51" fillId="0" borderId="0">
      <alignment vertical="center"/>
    </xf>
    <xf numFmtId="0" fontId="0" fillId="0" borderId="0" applyFont="0" applyFill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16" fillId="0" borderId="0">
      <alignment vertical="center"/>
      <protection locked="0"/>
    </xf>
    <xf numFmtId="0" fontId="51" fillId="0" borderId="0">
      <alignment vertical="center"/>
    </xf>
    <xf numFmtId="0" fontId="11" fillId="0" borderId="0">
      <alignment vertical="center"/>
    </xf>
    <xf numFmtId="0" fontId="58" fillId="0" borderId="0">
      <alignment vertical="center"/>
    </xf>
    <xf numFmtId="4" fontId="0" fillId="0" borderId="0" applyFont="0" applyFill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0" fillId="0" borderId="0" applyFont="0" applyFill="0" applyBorder="0" applyAlignment="0" applyProtection="0">
      <alignment vertical="center"/>
    </xf>
    <xf numFmtId="0" fontId="59" fillId="0" borderId="0">
      <alignment vertical="center"/>
    </xf>
    <xf numFmtId="177" fontId="9" fillId="0" borderId="1">
      <alignment vertical="center"/>
      <protection locked="0"/>
    </xf>
    <xf numFmtId="0" fontId="5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0" fillId="0" borderId="0"/>
  </cellStyleXfs>
  <cellXfs count="289">
    <xf numFmtId="0" fontId="0" fillId="0" borderId="0" xfId="0" applyAlignment="1"/>
    <xf numFmtId="0" fontId="1" fillId="0" borderId="0" xfId="9" applyFont="1" applyFill="1" applyAlignment="1">
      <alignment vertical="top"/>
      <protection locked="0"/>
    </xf>
    <xf numFmtId="0" fontId="1" fillId="0" borderId="0" xfId="9" applyFont="1" applyFill="1" applyAlignment="1">
      <alignment horizontal="left" vertical="top" indent="1"/>
      <protection locked="0"/>
    </xf>
    <xf numFmtId="0" fontId="1" fillId="0" borderId="0" xfId="9" applyFont="1" applyFill="1" applyAlignment="1">
      <alignment horizontal="left" vertical="top" indent="2"/>
      <protection locked="0"/>
    </xf>
    <xf numFmtId="49" fontId="1" fillId="0" borderId="0" xfId="9" applyNumberFormat="1" applyFont="1" applyFill="1" applyAlignment="1">
      <alignment horizontal="left" vertical="top"/>
      <protection locked="0"/>
    </xf>
    <xf numFmtId="180" fontId="1" fillId="0" borderId="0" xfId="9" applyNumberFormat="1" applyFont="1" applyFill="1" applyAlignment="1">
      <alignment vertical="top"/>
      <protection locked="0"/>
    </xf>
    <xf numFmtId="0" fontId="2" fillId="0" borderId="0" xfId="9" applyFont="1" applyFill="1" applyAlignment="1">
      <alignment vertical="top"/>
      <protection locked="0"/>
    </xf>
    <xf numFmtId="49" fontId="2" fillId="0" borderId="0" xfId="103" applyNumberFormat="1" applyFont="1" applyFill="1" applyAlignment="1"/>
    <xf numFmtId="2" fontId="2" fillId="0" borderId="0" xfId="103" applyNumberFormat="1" applyFont="1" applyFill="1" applyAlignment="1"/>
    <xf numFmtId="180" fontId="2" fillId="0" borderId="0" xfId="9" applyNumberFormat="1" applyFont="1" applyFill="1" applyAlignment="1">
      <alignment vertical="top"/>
      <protection locked="0"/>
    </xf>
    <xf numFmtId="0" fontId="1" fillId="0" borderId="0" xfId="91" applyFont="1" applyFill="1" applyBorder="1" applyAlignment="1">
      <alignment horizontal="left" vertical="center"/>
    </xf>
    <xf numFmtId="0" fontId="3" fillId="0" borderId="0" xfId="9" applyFont="1" applyFill="1" applyAlignment="1">
      <alignment horizontal="center" vertical="top"/>
      <protection locked="0"/>
    </xf>
    <xf numFmtId="0" fontId="4" fillId="0" borderId="0" xfId="9" applyFont="1" applyFill="1" applyAlignment="1">
      <alignment horizontal="center" vertical="top"/>
      <protection locked="0"/>
    </xf>
    <xf numFmtId="180" fontId="4" fillId="0" borderId="0" xfId="9" applyNumberFormat="1" applyFont="1" applyFill="1" applyAlignment="1">
      <alignment horizontal="center" vertical="top"/>
      <protection locked="0"/>
    </xf>
    <xf numFmtId="49" fontId="5" fillId="0" borderId="1" xfId="9" applyNumberFormat="1" applyFont="1" applyFill="1" applyBorder="1" applyAlignment="1">
      <alignment horizontal="center" vertical="center"/>
      <protection locked="0"/>
    </xf>
    <xf numFmtId="0" fontId="5" fillId="0" borderId="1" xfId="9" applyFont="1" applyFill="1" applyBorder="1" applyAlignment="1">
      <alignment horizontal="center" vertical="center"/>
      <protection locked="0"/>
    </xf>
    <xf numFmtId="180" fontId="5" fillId="0" borderId="1" xfId="9" applyNumberFormat="1" applyFont="1" applyFill="1" applyBorder="1" applyAlignment="1">
      <alignment horizontal="center" vertical="center"/>
      <protection locked="0"/>
    </xf>
    <xf numFmtId="0" fontId="1" fillId="0" borderId="0" xfId="103" applyFont="1" applyFill="1" applyAlignment="1">
      <alignment vertical="center" wrapText="1"/>
    </xf>
    <xf numFmtId="49" fontId="5" fillId="0" borderId="1" xfId="9" applyNumberFormat="1" applyFont="1" applyFill="1" applyBorder="1" applyAlignment="1">
      <alignment horizontal="left" vertical="center"/>
      <protection locked="0"/>
    </xf>
    <xf numFmtId="0" fontId="5" fillId="0" borderId="1" xfId="9" applyFont="1" applyFill="1" applyBorder="1" applyAlignment="1">
      <alignment horizontal="left" vertical="center"/>
      <protection locked="0"/>
    </xf>
    <xf numFmtId="176" fontId="5" fillId="0" borderId="1" xfId="9" applyNumberFormat="1" applyFont="1" applyFill="1" applyBorder="1" applyAlignment="1">
      <alignment vertical="center"/>
      <protection locked="0"/>
    </xf>
    <xf numFmtId="179" fontId="1" fillId="0" borderId="0" xfId="9" applyNumberFormat="1" applyFont="1" applyFill="1" applyAlignment="1">
      <alignment vertical="top"/>
      <protection locked="0"/>
    </xf>
    <xf numFmtId="182" fontId="1" fillId="0" borderId="0" xfId="9" applyNumberFormat="1" applyFont="1" applyFill="1" applyAlignment="1">
      <alignment vertical="top"/>
      <protection locked="0"/>
    </xf>
    <xf numFmtId="49" fontId="1" fillId="0" borderId="0" xfId="103" applyNumberFormat="1" applyFont="1" applyFill="1" applyAlignment="1"/>
    <xf numFmtId="49" fontId="5" fillId="0" borderId="1" xfId="9" applyNumberFormat="1" applyFont="1" applyFill="1" applyBorder="1" applyAlignment="1">
      <alignment horizontal="left" vertical="center" indent="1"/>
      <protection locked="0"/>
    </xf>
    <xf numFmtId="0" fontId="6" fillId="0" borderId="1" xfId="9" applyFont="1" applyFill="1" applyBorder="1" applyAlignment="1">
      <alignment horizontal="left" vertical="center" wrapText="1" indent="1"/>
      <protection locked="0"/>
    </xf>
    <xf numFmtId="179" fontId="1" fillId="0" borderId="0" xfId="9" applyNumberFormat="1" applyFont="1" applyFill="1" applyAlignment="1">
      <alignment horizontal="left" vertical="top" indent="1"/>
      <protection locked="0"/>
    </xf>
    <xf numFmtId="49" fontId="1" fillId="0" borderId="0" xfId="103" applyNumberFormat="1" applyFont="1" applyFill="1" applyAlignment="1">
      <alignment horizontal="left" indent="1"/>
    </xf>
    <xf numFmtId="49" fontId="1" fillId="0" borderId="1" xfId="9" applyNumberFormat="1" applyFont="1" applyFill="1" applyBorder="1" applyAlignment="1">
      <alignment horizontal="left" vertical="center" indent="2"/>
      <protection locked="0"/>
    </xf>
    <xf numFmtId="0" fontId="7" fillId="0" borderId="1" xfId="9" applyFont="1" applyFill="1" applyBorder="1" applyAlignment="1">
      <alignment horizontal="left" vertical="center" indent="2"/>
      <protection locked="0"/>
    </xf>
    <xf numFmtId="176" fontId="1" fillId="0" borderId="1" xfId="9" applyNumberFormat="1" applyFont="1" applyFill="1" applyBorder="1" applyAlignment="1">
      <alignment vertical="center"/>
      <protection locked="0"/>
    </xf>
    <xf numFmtId="179" fontId="1" fillId="0" borderId="0" xfId="9" applyNumberFormat="1" applyFont="1" applyFill="1" applyAlignment="1">
      <alignment horizontal="left" vertical="top" indent="2"/>
      <protection locked="0"/>
    </xf>
    <xf numFmtId="49" fontId="1" fillId="0" borderId="0" xfId="103" applyNumberFormat="1" applyFont="1" applyFill="1" applyAlignment="1">
      <alignment horizontal="left" indent="2"/>
    </xf>
    <xf numFmtId="49" fontId="8" fillId="0" borderId="1" xfId="9" applyNumberFormat="1" applyFont="1" applyFill="1" applyBorder="1" applyAlignment="1">
      <alignment horizontal="left" vertical="center" indent="1"/>
      <protection locked="0"/>
    </xf>
    <xf numFmtId="49" fontId="7" fillId="0" borderId="1" xfId="9" applyNumberFormat="1" applyFont="1" applyFill="1" applyBorder="1" applyAlignment="1">
      <alignment horizontal="left" vertical="center" indent="2"/>
      <protection locked="0"/>
    </xf>
    <xf numFmtId="181" fontId="1" fillId="0" borderId="0" xfId="9" applyNumberFormat="1" applyFont="1" applyFill="1" applyAlignment="1">
      <alignment vertical="top"/>
      <protection locked="0"/>
    </xf>
    <xf numFmtId="0" fontId="1" fillId="0" borderId="1" xfId="9" applyFont="1" applyFill="1" applyBorder="1" applyAlignment="1">
      <alignment horizontal="left" vertical="center" indent="2"/>
      <protection locked="0"/>
    </xf>
    <xf numFmtId="49" fontId="9" fillId="0" borderId="0" xfId="9" applyNumberFormat="1" applyFont="1" applyFill="1" applyAlignment="1">
      <alignment horizontal="center" vertical="center"/>
      <protection locked="0"/>
    </xf>
    <xf numFmtId="49" fontId="1" fillId="0" borderId="0" xfId="9" applyNumberFormat="1" applyFont="1" applyFill="1" applyAlignment="1">
      <alignment horizontal="center" vertical="center"/>
      <protection locked="0"/>
    </xf>
    <xf numFmtId="0" fontId="1" fillId="0" borderId="0" xfId="103" applyFont="1" applyFill="1" applyAlignment="1">
      <alignment horizontal="center" vertical="center" wrapText="1"/>
    </xf>
    <xf numFmtId="2" fontId="1" fillId="0" borderId="0" xfId="103" applyNumberFormat="1" applyFont="1" applyFill="1" applyAlignment="1"/>
    <xf numFmtId="2" fontId="1" fillId="0" borderId="0" xfId="103" applyNumberFormat="1" applyFont="1" applyFill="1" applyAlignment="1">
      <alignment horizontal="left" indent="1"/>
    </xf>
    <xf numFmtId="180" fontId="1" fillId="0" borderId="0" xfId="9" applyNumberFormat="1" applyFont="1" applyFill="1" applyAlignment="1">
      <alignment horizontal="left" vertical="top" indent="1"/>
      <protection locked="0"/>
    </xf>
    <xf numFmtId="2" fontId="1" fillId="0" borderId="0" xfId="103" applyNumberFormat="1" applyFont="1" applyFill="1" applyAlignment="1">
      <alignment horizontal="left" indent="2"/>
    </xf>
    <xf numFmtId="180" fontId="1" fillId="0" borderId="0" xfId="9" applyNumberFormat="1" applyFont="1" applyFill="1" applyAlignment="1">
      <alignment horizontal="left" vertical="top" indent="2"/>
      <protection locked="0"/>
    </xf>
    <xf numFmtId="49" fontId="1" fillId="0" borderId="0" xfId="103" applyNumberFormat="1" applyFont="1" applyFill="1" applyAlignment="1" applyProtection="1">
      <alignment vertical="center"/>
      <protection locked="0"/>
    </xf>
    <xf numFmtId="2" fontId="1" fillId="0" borderId="0" xfId="103" applyNumberFormat="1" applyFont="1" applyFill="1" applyAlignment="1" applyProtection="1">
      <alignment vertical="center"/>
      <protection locked="0"/>
    </xf>
    <xf numFmtId="49" fontId="1" fillId="0" borderId="0" xfId="103" applyNumberFormat="1" applyFont="1" applyFill="1" applyAlignment="1" applyProtection="1">
      <alignment horizontal="left" vertical="center" indent="1"/>
      <protection locked="0"/>
    </xf>
    <xf numFmtId="2" fontId="1" fillId="0" borderId="0" xfId="103" applyNumberFormat="1" applyFont="1" applyFill="1" applyAlignment="1" applyProtection="1">
      <alignment horizontal="left" vertical="center" indent="1"/>
      <protection locked="0"/>
    </xf>
    <xf numFmtId="49" fontId="1" fillId="0" borderId="0" xfId="103" applyNumberFormat="1" applyFont="1" applyFill="1" applyAlignment="1" applyProtection="1">
      <alignment horizontal="left" vertical="center" indent="2"/>
      <protection locked="0"/>
    </xf>
    <xf numFmtId="2" fontId="1" fillId="0" borderId="0" xfId="103" applyNumberFormat="1" applyFont="1" applyFill="1" applyAlignment="1" applyProtection="1">
      <alignment horizontal="left" vertical="center" indent="2"/>
      <protection locked="0"/>
    </xf>
    <xf numFmtId="179" fontId="5" fillId="0" borderId="1" xfId="9" applyNumberFormat="1" applyFont="1" applyFill="1" applyBorder="1" applyAlignment="1">
      <alignment vertical="center"/>
      <protection locked="0"/>
    </xf>
    <xf numFmtId="179" fontId="2" fillId="0" borderId="0" xfId="9" applyNumberFormat="1" applyFont="1" applyFill="1" applyAlignment="1">
      <alignment vertical="top"/>
      <protection locked="0"/>
    </xf>
    <xf numFmtId="49" fontId="2" fillId="0" borderId="0" xfId="103" applyNumberFormat="1" applyFont="1" applyFill="1" applyAlignment="1" applyProtection="1">
      <alignment vertical="center"/>
      <protection locked="0"/>
    </xf>
    <xf numFmtId="2" fontId="2" fillId="0" borderId="0" xfId="103" applyNumberFormat="1" applyFont="1" applyFill="1" applyAlignment="1" applyProtection="1">
      <alignment vertical="center"/>
      <protection locked="0"/>
    </xf>
    <xf numFmtId="0" fontId="1" fillId="0" borderId="0" xfId="103" applyFont="1" applyFill="1" applyAlignment="1">
      <alignment vertical="center"/>
    </xf>
    <xf numFmtId="0" fontId="5" fillId="0" borderId="0" xfId="103" applyFont="1" applyFill="1" applyAlignment="1">
      <alignment vertical="center"/>
    </xf>
    <xf numFmtId="49" fontId="5" fillId="0" borderId="0" xfId="103" applyNumberFormat="1" applyFont="1" applyFill="1" applyAlignment="1">
      <alignment horizontal="left" vertical="center" indent="1"/>
    </xf>
    <xf numFmtId="0" fontId="1" fillId="0" borderId="0" xfId="103" applyFont="1" applyFill="1" applyAlignment="1">
      <alignment horizontal="left" vertical="center" indent="2"/>
    </xf>
    <xf numFmtId="0" fontId="10" fillId="0" borderId="0" xfId="103" applyFont="1" applyFill="1" applyAlignment="1">
      <alignment vertical="center"/>
    </xf>
    <xf numFmtId="180" fontId="10" fillId="0" borderId="0" xfId="103" applyNumberFormat="1" applyFont="1" applyFill="1" applyAlignment="1">
      <alignment vertical="center"/>
    </xf>
    <xf numFmtId="0" fontId="3" fillId="0" borderId="0" xfId="103" applyFont="1" applyFill="1" applyAlignment="1">
      <alignment horizontal="center" vertical="center"/>
    </xf>
    <xf numFmtId="0" fontId="4" fillId="0" borderId="0" xfId="103" applyFont="1" applyFill="1" applyAlignment="1">
      <alignment horizontal="center" vertical="center"/>
    </xf>
    <xf numFmtId="180" fontId="1" fillId="0" borderId="0" xfId="103" applyNumberFormat="1" applyFont="1" applyFill="1" applyAlignment="1">
      <alignment vertical="center"/>
    </xf>
    <xf numFmtId="0" fontId="5" fillId="0" borderId="1" xfId="103" applyFont="1" applyFill="1" applyBorder="1" applyAlignment="1">
      <alignment horizontal="center" vertical="center"/>
    </xf>
    <xf numFmtId="180" fontId="5" fillId="0" borderId="1" xfId="103" applyNumberFormat="1" applyFont="1" applyFill="1" applyBorder="1" applyAlignment="1">
      <alignment horizontal="center" vertical="center"/>
    </xf>
    <xf numFmtId="0" fontId="5" fillId="0" borderId="1" xfId="103" applyFont="1" applyFill="1" applyBorder="1" applyAlignment="1">
      <alignment horizontal="left" vertical="center"/>
    </xf>
    <xf numFmtId="0" fontId="5" fillId="0" borderId="1" xfId="103" applyFont="1" applyFill="1" applyBorder="1" applyAlignment="1">
      <alignment vertical="center"/>
    </xf>
    <xf numFmtId="182" fontId="5" fillId="0" borderId="1" xfId="103" applyNumberFormat="1" applyFont="1" applyFill="1" applyBorder="1" applyAlignment="1">
      <alignment horizontal="center" vertical="center"/>
    </xf>
    <xf numFmtId="49" fontId="5" fillId="0" borderId="1" xfId="103" applyNumberFormat="1" applyFont="1" applyFill="1" applyBorder="1" applyAlignment="1">
      <alignment horizontal="left" vertical="center" indent="1"/>
    </xf>
    <xf numFmtId="49" fontId="8" fillId="0" borderId="1" xfId="103" applyNumberFormat="1" applyFont="1" applyFill="1" applyBorder="1" applyAlignment="1">
      <alignment horizontal="left" vertical="center" indent="1"/>
    </xf>
    <xf numFmtId="0" fontId="1" fillId="0" borderId="1" xfId="103" applyFont="1" applyFill="1" applyBorder="1" applyAlignment="1">
      <alignment horizontal="left" vertical="center" indent="2"/>
    </xf>
    <xf numFmtId="0" fontId="7" fillId="0" borderId="1" xfId="103" applyFont="1" applyFill="1" applyBorder="1" applyAlignment="1">
      <alignment horizontal="left" vertical="center" indent="2"/>
    </xf>
    <xf numFmtId="182" fontId="1" fillId="0" borderId="1" xfId="103" applyNumberFormat="1" applyFont="1" applyFill="1" applyBorder="1" applyAlignment="1">
      <alignment horizontal="center" vertical="center"/>
    </xf>
    <xf numFmtId="180" fontId="1" fillId="0" borderId="0" xfId="103" applyNumberFormat="1" applyFont="1" applyFill="1" applyAlignment="1">
      <alignment horizontal="left" vertical="center" indent="2"/>
    </xf>
    <xf numFmtId="49" fontId="7" fillId="0" borderId="1" xfId="103" applyNumberFormat="1" applyFont="1" applyFill="1" applyBorder="1" applyAlignment="1">
      <alignment horizontal="left" vertical="center" indent="1"/>
    </xf>
    <xf numFmtId="49" fontId="5" fillId="0" borderId="2" xfId="103" applyNumberFormat="1" applyFont="1" applyFill="1" applyBorder="1" applyAlignment="1">
      <alignment horizontal="left" vertical="center" indent="1"/>
    </xf>
    <xf numFmtId="49" fontId="8" fillId="0" borderId="2" xfId="103" applyNumberFormat="1" applyFont="1" applyFill="1" applyBorder="1" applyAlignment="1">
      <alignment horizontal="left" vertical="center" indent="1"/>
    </xf>
    <xf numFmtId="182" fontId="5" fillId="0" borderId="2" xfId="103" applyNumberFormat="1" applyFont="1" applyFill="1" applyBorder="1" applyAlignment="1">
      <alignment horizontal="center" vertical="center"/>
    </xf>
    <xf numFmtId="0" fontId="1" fillId="0" borderId="1" xfId="103" applyFont="1" applyFill="1" applyBorder="1" applyAlignment="1">
      <alignment horizontal="center" vertical="center"/>
    </xf>
    <xf numFmtId="0" fontId="9" fillId="0" borderId="1" xfId="103" applyFont="1" applyFill="1" applyBorder="1" applyAlignment="1">
      <alignment vertical="center"/>
    </xf>
    <xf numFmtId="0" fontId="11" fillId="0" borderId="0" xfId="103" applyNumberFormat="1" applyFont="1" applyFill="1" applyAlignment="1">
      <alignment vertical="center" wrapText="1"/>
    </xf>
    <xf numFmtId="0" fontId="1" fillId="0" borderId="0" xfId="109" applyFont="1" applyAlignment="1">
      <alignment wrapText="1"/>
    </xf>
    <xf numFmtId="0" fontId="12" fillId="0" borderId="0" xfId="109" applyFont="1" applyAlignment="1">
      <alignment horizontal="center" vertical="center" wrapText="1"/>
    </xf>
    <xf numFmtId="0" fontId="5" fillId="0" borderId="0" xfId="109" applyFont="1" applyAlignment="1">
      <alignment horizontal="center" vertical="center" wrapText="1"/>
    </xf>
    <xf numFmtId="0" fontId="5" fillId="0" borderId="0" xfId="109" applyFont="1" applyAlignment="1">
      <alignment wrapText="1"/>
    </xf>
    <xf numFmtId="0" fontId="10" fillId="0" borderId="0" xfId="109" applyFont="1" applyAlignment="1">
      <alignment wrapText="1"/>
    </xf>
    <xf numFmtId="0" fontId="1" fillId="0" borderId="0" xfId="91" applyFont="1" applyBorder="1" applyAlignment="1">
      <alignment horizontal="left" vertical="center" wrapText="1"/>
    </xf>
    <xf numFmtId="0" fontId="13" fillId="0" borderId="0" xfId="91" applyFont="1" applyBorder="1" applyAlignment="1">
      <alignment horizontal="left" vertical="center" wrapText="1"/>
    </xf>
    <xf numFmtId="49" fontId="3" fillId="0" borderId="0" xfId="109" applyNumberFormat="1" applyFont="1" applyAlignment="1">
      <alignment horizontal="centerContinuous" vertical="center" wrapText="1"/>
    </xf>
    <xf numFmtId="49" fontId="4" fillId="0" borderId="0" xfId="109" applyNumberFormat="1" applyFont="1" applyAlignment="1">
      <alignment horizontal="centerContinuous" vertical="center" wrapText="1"/>
    </xf>
    <xf numFmtId="0" fontId="5" fillId="0" borderId="0" xfId="109" applyFont="1" applyAlignment="1">
      <alignment horizontal="center" wrapText="1"/>
    </xf>
    <xf numFmtId="180" fontId="14" fillId="0" borderId="0" xfId="9" applyNumberFormat="1" applyFont="1" applyFill="1" applyAlignment="1">
      <alignment horizontal="right" vertical="top"/>
      <protection locked="0"/>
    </xf>
    <xf numFmtId="0" fontId="12" fillId="0" borderId="1" xfId="109" applyFont="1" applyBorder="1" applyAlignment="1">
      <alignment horizontal="center" vertical="center" wrapText="1"/>
    </xf>
    <xf numFmtId="1" fontId="12" fillId="0" borderId="1" xfId="109" applyNumberFormat="1" applyFont="1" applyBorder="1" applyAlignment="1" applyProtection="1">
      <alignment horizontal="center" vertical="center" wrapText="1"/>
      <protection locked="0"/>
    </xf>
    <xf numFmtId="0" fontId="12" fillId="0" borderId="0" xfId="109" applyFont="1" applyBorder="1" applyAlignment="1">
      <alignment horizontal="center" vertical="center" wrapText="1"/>
    </xf>
    <xf numFmtId="179" fontId="1" fillId="0" borderId="1" xfId="109" applyNumberFormat="1" applyFont="1" applyFill="1" applyBorder="1" applyAlignment="1">
      <alignment horizontal="right" vertical="center" wrapText="1"/>
    </xf>
    <xf numFmtId="0" fontId="5" fillId="0" borderId="0" xfId="109" applyFont="1" applyBorder="1" applyAlignment="1">
      <alignment horizontal="center" vertical="center" wrapText="1"/>
    </xf>
    <xf numFmtId="0" fontId="1" fillId="0" borderId="0" xfId="109" applyFont="1" applyBorder="1" applyAlignment="1">
      <alignment wrapText="1"/>
    </xf>
    <xf numFmtId="0" fontId="5" fillId="0" borderId="1" xfId="109" applyFont="1" applyBorder="1" applyAlignment="1">
      <alignment horizontal="center" vertical="center" wrapText="1"/>
    </xf>
    <xf numFmtId="179" fontId="1" fillId="0" borderId="1" xfId="109" applyNumberFormat="1" applyFont="1" applyBorder="1" applyAlignment="1">
      <alignment horizontal="right" vertical="center" wrapText="1"/>
    </xf>
    <xf numFmtId="0" fontId="5" fillId="0" borderId="0" xfId="109" applyFont="1" applyBorder="1" applyAlignment="1">
      <alignment wrapText="1"/>
    </xf>
    <xf numFmtId="0" fontId="11" fillId="0" borderId="0" xfId="109" applyFont="1" applyAlignment="1">
      <alignment wrapText="1"/>
    </xf>
    <xf numFmtId="0" fontId="15" fillId="0" borderId="0" xfId="9" applyFont="1" applyFill="1" applyAlignment="1">
      <alignment vertical="top"/>
      <protection locked="0"/>
    </xf>
    <xf numFmtId="0" fontId="1" fillId="0" borderId="0" xfId="91" applyFont="1" applyBorder="1" applyAlignment="1">
      <alignment horizontal="left" vertical="center"/>
    </xf>
    <xf numFmtId="0" fontId="3" fillId="0" borderId="0" xfId="9" applyFont="1" applyFill="1" applyAlignment="1">
      <alignment horizontal="center" vertical="center" wrapText="1"/>
      <protection locked="0"/>
    </xf>
    <xf numFmtId="0" fontId="4" fillId="0" borderId="0" xfId="9" applyFont="1" applyFill="1" applyAlignment="1">
      <alignment horizontal="center" vertical="center"/>
      <protection locked="0"/>
    </xf>
    <xf numFmtId="49" fontId="12" fillId="0" borderId="1" xfId="9" applyNumberFormat="1" applyFont="1" applyFill="1" applyBorder="1" applyAlignment="1">
      <alignment horizontal="center" vertical="center"/>
      <protection locked="0"/>
    </xf>
    <xf numFmtId="0" fontId="5" fillId="0" borderId="0" xfId="9" applyFont="1" applyFill="1" applyAlignment="1">
      <alignment vertical="top"/>
      <protection locked="0"/>
    </xf>
    <xf numFmtId="0" fontId="15" fillId="0" borderId="0" xfId="103" applyFont="1" applyFill="1" applyAlignment="1">
      <alignment vertical="center" wrapText="1"/>
    </xf>
    <xf numFmtId="49" fontId="1" fillId="0" borderId="1" xfId="9" applyNumberFormat="1" applyFont="1" applyFill="1" applyBorder="1" applyAlignment="1">
      <alignment horizontal="center" vertical="center"/>
      <protection locked="0"/>
    </xf>
    <xf numFmtId="49" fontId="1" fillId="0" borderId="1" xfId="9" applyNumberFormat="1" applyFont="1" applyFill="1" applyBorder="1" applyAlignment="1">
      <alignment horizontal="left" vertical="center"/>
      <protection locked="0"/>
    </xf>
    <xf numFmtId="182" fontId="2" fillId="0" borderId="0" xfId="9" applyNumberFormat="1" applyFont="1" applyFill="1" applyAlignment="1">
      <alignment vertical="top"/>
      <protection locked="0"/>
    </xf>
    <xf numFmtId="49" fontId="1" fillId="0" borderId="1" xfId="9" applyNumberFormat="1" applyFont="1" applyFill="1" applyBorder="1" applyAlignment="1">
      <alignment horizontal="left" vertical="center" indent="1"/>
      <protection locked="0"/>
    </xf>
    <xf numFmtId="0" fontId="2" fillId="0" borderId="0" xfId="103" applyFont="1" applyFill="1" applyAlignment="1">
      <alignment vertical="center" wrapText="1"/>
    </xf>
    <xf numFmtId="49" fontId="9" fillId="0" borderId="0" xfId="9" applyNumberFormat="1" applyFont="1" applyFill="1" applyAlignment="1">
      <alignment horizontal="left" vertical="top"/>
      <protection locked="0"/>
    </xf>
    <xf numFmtId="180" fontId="15" fillId="0" borderId="0" xfId="9" applyNumberFormat="1" applyFont="1" applyFill="1" applyAlignment="1">
      <alignment vertical="top"/>
      <protection locked="0"/>
    </xf>
    <xf numFmtId="0" fontId="15" fillId="0" borderId="0" xfId="103" applyFont="1" applyFill="1" applyAlignment="1">
      <alignment horizontal="center" vertical="center" wrapText="1"/>
    </xf>
    <xf numFmtId="0" fontId="2" fillId="0" borderId="0" xfId="103" applyFont="1" applyFill="1" applyAlignment="1">
      <alignment horizontal="center" vertical="center" wrapText="1"/>
    </xf>
    <xf numFmtId="179" fontId="1" fillId="0" borderId="1" xfId="9" applyNumberFormat="1" applyFont="1" applyFill="1" applyBorder="1" applyAlignment="1">
      <alignment vertical="center"/>
      <protection locked="0"/>
    </xf>
    <xf numFmtId="49" fontId="2" fillId="0" borderId="0" xfId="9" applyNumberFormat="1" applyFont="1" applyFill="1" applyAlignment="1">
      <alignment horizontal="left" vertical="top" indent="1"/>
      <protection locked="0"/>
    </xf>
    <xf numFmtId="49" fontId="2" fillId="0" borderId="0" xfId="9" applyNumberFormat="1" applyFont="1" applyFill="1" applyAlignment="1">
      <alignment horizontal="left" vertical="top" indent="2"/>
      <protection locked="0"/>
    </xf>
    <xf numFmtId="182" fontId="1" fillId="0" borderId="1" xfId="9" applyNumberFormat="1" applyFont="1" applyFill="1" applyBorder="1" applyAlignment="1">
      <alignment horizontal="center" vertical="center"/>
      <protection locked="0"/>
    </xf>
    <xf numFmtId="49" fontId="1" fillId="0" borderId="0" xfId="9" applyNumberFormat="1" applyFont="1" applyFill="1" applyAlignment="1">
      <alignment horizontal="left" vertical="top" indent="1"/>
      <protection locked="0"/>
    </xf>
    <xf numFmtId="49" fontId="2" fillId="0" borderId="0" xfId="103" applyNumberFormat="1" applyFont="1" applyFill="1" applyAlignment="1">
      <alignment horizontal="left" indent="1"/>
    </xf>
    <xf numFmtId="49" fontId="1" fillId="0" borderId="0" xfId="9" applyNumberFormat="1" applyFont="1" applyFill="1" applyAlignment="1">
      <alignment horizontal="left" vertical="top" indent="2"/>
      <protection locked="0"/>
    </xf>
    <xf numFmtId="49" fontId="2" fillId="0" borderId="0" xfId="103" applyNumberFormat="1" applyFont="1" applyFill="1" applyAlignment="1">
      <alignment horizontal="left" indent="2"/>
    </xf>
    <xf numFmtId="0" fontId="5" fillId="0" borderId="3" xfId="9" applyFont="1" applyFill="1" applyBorder="1" applyAlignment="1">
      <alignment horizontal="center" vertical="center"/>
      <protection locked="0"/>
    </xf>
    <xf numFmtId="0" fontId="5" fillId="0" borderId="4" xfId="9" applyFont="1" applyFill="1" applyBorder="1" applyAlignment="1">
      <alignment horizontal="center" vertical="center"/>
      <protection locked="0"/>
    </xf>
    <xf numFmtId="182" fontId="5" fillId="0" borderId="1" xfId="9" applyNumberFormat="1" applyFont="1" applyFill="1" applyBorder="1" applyAlignment="1">
      <alignment horizontal="center" vertical="center"/>
      <protection locked="0"/>
    </xf>
    <xf numFmtId="49" fontId="9" fillId="0" borderId="0" xfId="9" applyNumberFormat="1" applyFont="1" applyFill="1" applyAlignment="1">
      <alignment horizontal="left" vertical="center"/>
      <protection locked="0"/>
    </xf>
    <xf numFmtId="49" fontId="2" fillId="0" borderId="0" xfId="103" applyNumberFormat="1" applyFont="1" applyFill="1" applyAlignment="1" applyProtection="1">
      <alignment horizontal="left" vertical="center" indent="1"/>
      <protection locked="0"/>
    </xf>
    <xf numFmtId="49" fontId="2" fillId="0" borderId="0" xfId="103" applyNumberFormat="1" applyFont="1" applyFill="1" applyAlignment="1" applyProtection="1">
      <alignment horizontal="left" vertical="center" indent="2"/>
      <protection locked="0"/>
    </xf>
    <xf numFmtId="180" fontId="1" fillId="0" borderId="0" xfId="9" applyNumberFormat="1" applyFont="1" applyFill="1" applyAlignment="1">
      <alignment horizontal="right" vertical="center"/>
      <protection locked="0"/>
    </xf>
    <xf numFmtId="49" fontId="8" fillId="0" borderId="1" xfId="9" applyNumberFormat="1" applyFont="1" applyFill="1" applyBorder="1" applyAlignment="1">
      <alignment horizontal="left" vertical="center"/>
      <protection locked="0"/>
    </xf>
    <xf numFmtId="0" fontId="11" fillId="0" borderId="1" xfId="86" applyFont="1" applyBorder="1" applyAlignment="1">
      <alignment horizontal="center" vertical="center"/>
    </xf>
    <xf numFmtId="49" fontId="1" fillId="0" borderId="0" xfId="103" applyNumberFormat="1" applyFont="1" applyFill="1" applyAlignment="1">
      <alignment horizontal="left"/>
    </xf>
    <xf numFmtId="0" fontId="8" fillId="0" borderId="3" xfId="9" applyFont="1" applyFill="1" applyBorder="1" applyAlignment="1">
      <alignment horizontal="center" vertical="center"/>
      <protection locked="0"/>
    </xf>
    <xf numFmtId="49" fontId="1" fillId="0" borderId="0" xfId="103" applyNumberFormat="1" applyFont="1" applyFill="1" applyAlignment="1" applyProtection="1">
      <alignment horizontal="left" vertical="center"/>
      <protection locked="0"/>
    </xf>
    <xf numFmtId="0" fontId="12" fillId="0" borderId="0" xfId="103" applyFont="1" applyFill="1" applyAlignment="1">
      <alignment vertical="center"/>
    </xf>
    <xf numFmtId="49" fontId="1" fillId="0" borderId="0" xfId="103" applyNumberFormat="1" applyFont="1" applyFill="1" applyAlignment="1">
      <alignment horizontal="left" vertical="center" indent="1"/>
    </xf>
    <xf numFmtId="180" fontId="1" fillId="0" borderId="0" xfId="103" applyNumberFormat="1" applyFont="1" applyFill="1" applyAlignment="1">
      <alignment horizontal="right" vertical="center"/>
    </xf>
    <xf numFmtId="0" fontId="12" fillId="0" borderId="1" xfId="103" applyFont="1" applyFill="1" applyBorder="1" applyAlignment="1">
      <alignment horizontal="center" vertical="center"/>
    </xf>
    <xf numFmtId="180" fontId="12" fillId="0" borderId="1" xfId="103" applyNumberFormat="1" applyFont="1" applyFill="1" applyBorder="1" applyAlignment="1">
      <alignment horizontal="center" vertical="center"/>
    </xf>
    <xf numFmtId="49" fontId="7" fillId="0" borderId="1" xfId="103" applyNumberFormat="1" applyFont="1" applyFill="1" applyBorder="1" applyAlignment="1">
      <alignment horizontal="left" vertical="center"/>
    </xf>
    <xf numFmtId="182" fontId="11" fillId="0" borderId="1" xfId="86" applyNumberFormat="1" applyFont="1" applyFill="1" applyBorder="1" applyAlignment="1">
      <alignment horizontal="center" vertical="center"/>
    </xf>
    <xf numFmtId="49" fontId="7" fillId="0" borderId="1" xfId="103" applyNumberFormat="1" applyFont="1" applyFill="1" applyBorder="1" applyAlignment="1">
      <alignment vertical="center"/>
    </xf>
    <xf numFmtId="49" fontId="9" fillId="0" borderId="5" xfId="9" applyNumberFormat="1" applyFont="1" applyFill="1" applyBorder="1" applyAlignment="1">
      <alignment horizontal="left" vertical="center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Alignment="1" applyProtection="1">
      <alignment horizontal="center" vertical="center"/>
      <protection locked="0"/>
    </xf>
    <xf numFmtId="49" fontId="16" fillId="0" borderId="0" xfId="0" applyNumberFormat="1" applyFont="1" applyFill="1" applyBorder="1" applyAlignment="1" applyProtection="1">
      <alignment horizontal="left" vertical="center"/>
      <protection locked="0"/>
    </xf>
    <xf numFmtId="2" fontId="16" fillId="0" borderId="0" xfId="0" applyNumberFormat="1" applyFont="1" applyFill="1" applyBorder="1" applyAlignment="1" applyProtection="1">
      <alignment horizontal="right" vertical="center"/>
      <protection locked="0"/>
    </xf>
    <xf numFmtId="0" fontId="16" fillId="0" borderId="0" xfId="0" applyFont="1" applyFill="1" applyBorder="1" applyAlignment="1" applyProtection="1">
      <alignment vertical="top"/>
      <protection locked="0"/>
    </xf>
    <xf numFmtId="0" fontId="17" fillId="0" borderId="0" xfId="0" applyFont="1" applyFill="1" applyAlignment="1" applyProtection="1">
      <alignment horizontal="left" vertical="center"/>
      <protection locked="0"/>
    </xf>
    <xf numFmtId="0" fontId="18" fillId="0" borderId="0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right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3" fontId="16" fillId="0" borderId="1" xfId="0" applyNumberFormat="1" applyFont="1" applyFill="1" applyBorder="1" applyAlignment="1" applyProtection="1">
      <alignment horizontal="center" vertical="center"/>
      <protection locked="0"/>
    </xf>
    <xf numFmtId="49" fontId="16" fillId="0" borderId="1" xfId="0" applyNumberFormat="1" applyFont="1" applyFill="1" applyBorder="1" applyAlignment="1" applyProtection="1">
      <alignment horizontal="left" vertical="center"/>
      <protection locked="0"/>
    </xf>
    <xf numFmtId="0" fontId="16" fillId="0" borderId="0" xfId="0" applyFont="1" applyFill="1" applyAlignment="1" applyProtection="1">
      <alignment horizontal="left" vertical="center"/>
      <protection locked="0"/>
    </xf>
    <xf numFmtId="0" fontId="16" fillId="0" borderId="2" xfId="0" applyFont="1" applyFill="1" applyBorder="1" applyAlignment="1" applyProtection="1">
      <alignment horizontal="center" vertical="center" wrapText="1"/>
      <protection locked="0"/>
    </xf>
    <xf numFmtId="0" fontId="16" fillId="0" borderId="6" xfId="0" applyFont="1" applyFill="1" applyBorder="1" applyAlignment="1" applyProtection="1">
      <alignment horizontal="center" vertical="center" wrapText="1"/>
      <protection locked="0"/>
    </xf>
    <xf numFmtId="0" fontId="16" fillId="0" borderId="7" xfId="0" applyFont="1" applyFill="1" applyBorder="1" applyAlignment="1" applyProtection="1">
      <alignment horizontal="center" vertical="center" wrapText="1"/>
      <protection locked="0"/>
    </xf>
    <xf numFmtId="0" fontId="16" fillId="0" borderId="7" xfId="0" applyFont="1" applyFill="1" applyBorder="1" applyAlignment="1" applyProtection="1">
      <alignment horizontal="center" vertical="center" wrapText="1"/>
      <protection locked="0"/>
    </xf>
    <xf numFmtId="2" fontId="16" fillId="0" borderId="1" xfId="0" applyNumberFormat="1" applyFont="1" applyFill="1" applyBorder="1" applyAlignment="1" applyProtection="1">
      <alignment horizontal="right" vertical="center"/>
      <protection locked="0"/>
    </xf>
    <xf numFmtId="49" fontId="9" fillId="0" borderId="5" xfId="9" applyNumberFormat="1" applyFont="1" applyFill="1" applyBorder="1" applyAlignment="1">
      <alignment horizontal="left" vertical="top"/>
      <protection locked="0"/>
    </xf>
    <xf numFmtId="49" fontId="1" fillId="0" borderId="5" xfId="9" applyNumberFormat="1" applyFont="1" applyFill="1" applyBorder="1" applyAlignment="1">
      <alignment horizontal="left" vertical="top"/>
      <protection locked="0"/>
    </xf>
    <xf numFmtId="0" fontId="1" fillId="0" borderId="0" xfId="9" applyFont="1" applyFill="1" applyAlignment="1">
      <alignment vertical="top" wrapText="1"/>
      <protection locked="0"/>
    </xf>
    <xf numFmtId="0" fontId="19" fillId="0" borderId="0" xfId="9" applyFont="1" applyFill="1" applyAlignment="1">
      <alignment vertical="top" wrapText="1"/>
      <protection locked="0"/>
    </xf>
    <xf numFmtId="49" fontId="20" fillId="0" borderId="0" xfId="9" applyNumberFormat="1" applyFont="1" applyFill="1" applyAlignment="1">
      <alignment horizontal="left" vertical="top" wrapText="1"/>
      <protection locked="0"/>
    </xf>
    <xf numFmtId="49" fontId="1" fillId="0" borderId="0" xfId="9" applyNumberFormat="1" applyFont="1" applyFill="1" applyAlignment="1">
      <alignment horizontal="left" vertical="top" wrapText="1"/>
      <protection locked="0"/>
    </xf>
    <xf numFmtId="180" fontId="1" fillId="0" borderId="0" xfId="9" applyNumberFormat="1" applyFont="1" applyFill="1" applyAlignment="1">
      <alignment vertical="top" wrapText="1"/>
      <protection locked="0"/>
    </xf>
    <xf numFmtId="0" fontId="2" fillId="0" borderId="0" xfId="9" applyFont="1" applyFill="1" applyAlignment="1">
      <alignment vertical="top" wrapText="1"/>
      <protection locked="0"/>
    </xf>
    <xf numFmtId="49" fontId="2" fillId="0" borderId="0" xfId="103" applyNumberFormat="1" applyFont="1" applyFill="1" applyAlignment="1">
      <alignment wrapText="1"/>
    </xf>
    <xf numFmtId="2" fontId="2" fillId="0" borderId="0" xfId="103" applyNumberFormat="1" applyFont="1" applyFill="1" applyAlignment="1">
      <alignment wrapText="1"/>
    </xf>
    <xf numFmtId="180" fontId="2" fillId="0" borderId="0" xfId="9" applyNumberFormat="1" applyFont="1" applyFill="1" applyAlignment="1">
      <alignment vertical="top" wrapText="1"/>
      <protection locked="0"/>
    </xf>
    <xf numFmtId="0" fontId="1" fillId="0" borderId="0" xfId="91" applyFont="1" applyFill="1" applyBorder="1" applyAlignment="1">
      <alignment horizontal="left" vertical="center" wrapText="1"/>
    </xf>
    <xf numFmtId="0" fontId="3" fillId="0" borderId="0" xfId="9" applyFont="1" applyFill="1" applyAlignment="1">
      <alignment horizontal="center" vertical="top" wrapText="1"/>
      <protection locked="0"/>
    </xf>
    <xf numFmtId="180" fontId="1" fillId="0" borderId="0" xfId="9" applyNumberFormat="1" applyFont="1" applyFill="1" applyAlignment="1">
      <alignment horizontal="right" vertical="top" wrapText="1"/>
      <protection locked="0"/>
    </xf>
    <xf numFmtId="49" fontId="21" fillId="0" borderId="2" xfId="9" applyNumberFormat="1" applyFont="1" applyFill="1" applyBorder="1" applyAlignment="1">
      <alignment horizontal="center" vertical="center" wrapText="1"/>
      <protection locked="0"/>
    </xf>
    <xf numFmtId="0" fontId="21" fillId="0" borderId="2" xfId="9" applyFont="1" applyFill="1" applyBorder="1" applyAlignment="1">
      <alignment horizontal="center" vertical="center" wrapText="1"/>
      <protection locked="0"/>
    </xf>
    <xf numFmtId="180" fontId="21" fillId="0" borderId="1" xfId="9" applyNumberFormat="1" applyFont="1" applyFill="1" applyBorder="1" applyAlignment="1">
      <alignment horizontal="center" vertical="center" wrapText="1"/>
      <protection locked="0"/>
    </xf>
    <xf numFmtId="0" fontId="19" fillId="0" borderId="0" xfId="103" applyFont="1" applyFill="1" applyAlignment="1">
      <alignment vertical="center" wrapText="1"/>
    </xf>
    <xf numFmtId="49" fontId="22" fillId="0" borderId="1" xfId="9" applyNumberFormat="1" applyFont="1" applyFill="1" applyBorder="1" applyAlignment="1">
      <alignment horizontal="center" vertical="center" wrapText="1"/>
      <protection locked="0"/>
    </xf>
    <xf numFmtId="0" fontId="23" fillId="0" borderId="4" xfId="0" applyNumberFormat="1" applyFont="1" applyFill="1" applyBorder="1" applyAlignment="1">
      <alignment horizontal="center" vertical="center" wrapText="1"/>
    </xf>
    <xf numFmtId="0" fontId="20" fillId="0" borderId="0" xfId="9" applyFont="1" applyFill="1" applyAlignment="1">
      <alignment vertical="top" wrapText="1"/>
      <protection locked="0"/>
    </xf>
    <xf numFmtId="0" fontId="20" fillId="0" borderId="0" xfId="103" applyFont="1" applyFill="1" applyAlignment="1">
      <alignment vertical="center" wrapText="1"/>
    </xf>
    <xf numFmtId="0" fontId="0" fillId="0" borderId="1" xfId="0" applyNumberFormat="1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80" fontId="19" fillId="0" borderId="0" xfId="9" applyNumberFormat="1" applyFont="1" applyFill="1" applyAlignment="1">
      <alignment vertical="top" wrapText="1"/>
      <protection locked="0"/>
    </xf>
    <xf numFmtId="0" fontId="19" fillId="0" borderId="0" xfId="103" applyFont="1" applyFill="1" applyAlignment="1">
      <alignment horizontal="center" vertical="center" wrapText="1"/>
    </xf>
    <xf numFmtId="180" fontId="20" fillId="0" borderId="0" xfId="9" applyNumberFormat="1" applyFont="1" applyFill="1" applyAlignment="1">
      <alignment vertical="top" wrapText="1"/>
      <protection locked="0"/>
    </xf>
    <xf numFmtId="0" fontId="20" fillId="0" borderId="0" xfId="103" applyFont="1" applyFill="1" applyAlignment="1">
      <alignment horizontal="center" vertical="center" wrapText="1"/>
    </xf>
    <xf numFmtId="179" fontId="24" fillId="0" borderId="1" xfId="9" applyNumberFormat="1" applyFont="1" applyFill="1" applyBorder="1" applyAlignment="1">
      <alignment vertical="center" wrapText="1"/>
      <protection locked="0"/>
    </xf>
    <xf numFmtId="49" fontId="5" fillId="0" borderId="0" xfId="9" applyNumberFormat="1" applyFont="1" applyFill="1" applyAlignment="1">
      <alignment horizontal="left" vertical="top"/>
      <protection locked="0"/>
    </xf>
    <xf numFmtId="0" fontId="25" fillId="0" borderId="0" xfId="103" applyFont="1" applyFill="1" applyAlignment="1">
      <alignment vertical="center"/>
    </xf>
    <xf numFmtId="182" fontId="6" fillId="0" borderId="1" xfId="0" applyNumberFormat="1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 applyProtection="1">
      <alignment vertical="center"/>
    </xf>
    <xf numFmtId="182" fontId="9" fillId="0" borderId="1" xfId="0" applyNumberFormat="1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 applyProtection="1">
      <alignment horizontal="left" vertical="center"/>
    </xf>
    <xf numFmtId="182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49" fontId="9" fillId="0" borderId="1" xfId="9" applyNumberFormat="1" applyFont="1" applyFill="1" applyBorder="1" applyAlignment="1">
      <alignment horizontal="center" vertical="top"/>
      <protection locked="0"/>
    </xf>
    <xf numFmtId="182" fontId="1" fillId="0" borderId="1" xfId="9" applyNumberFormat="1" applyFont="1" applyFill="1" applyBorder="1" applyAlignment="1">
      <alignment horizontal="center" vertical="top"/>
      <protection locked="0"/>
    </xf>
    <xf numFmtId="182" fontId="26" fillId="0" borderId="1" xfId="0" applyNumberFormat="1" applyFont="1" applyFill="1" applyBorder="1" applyAlignment="1">
      <alignment horizontal="center" vertical="center"/>
    </xf>
    <xf numFmtId="0" fontId="27" fillId="0" borderId="1" xfId="103" applyFont="1" applyFill="1" applyBorder="1" applyAlignment="1">
      <alignment horizontal="center" vertical="center"/>
    </xf>
    <xf numFmtId="182" fontId="25" fillId="0" borderId="1" xfId="103" applyNumberFormat="1" applyFont="1" applyFill="1" applyBorder="1" applyAlignment="1">
      <alignment horizontal="center" vertical="center"/>
    </xf>
    <xf numFmtId="3" fontId="0" fillId="0" borderId="1" xfId="0" applyNumberFormat="1" applyFont="1" applyFill="1" applyBorder="1" applyAlignment="1" applyProtection="1">
      <alignment vertical="center"/>
    </xf>
    <xf numFmtId="0" fontId="28" fillId="0" borderId="0" xfId="0" applyFont="1" applyFill="1" applyBorder="1" applyAlignment="1" applyProtection="1">
      <alignment horizontal="center" vertical="center" wrapText="1"/>
      <protection locked="0"/>
    </xf>
    <xf numFmtId="17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1" xfId="0" applyNumberFormat="1" applyFont="1" applyFill="1" applyBorder="1" applyAlignment="1" applyProtection="1">
      <alignment vertical="center" wrapTex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180" fontId="10" fillId="0" borderId="0" xfId="103" applyNumberFormat="1" applyFont="1" applyFill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0" fontId="5" fillId="0" borderId="2" xfId="103" applyNumberFormat="1" applyFont="1" applyFill="1" applyBorder="1" applyAlignment="1">
      <alignment horizontal="center" vertical="center"/>
    </xf>
    <xf numFmtId="180" fontId="5" fillId="0" borderId="7" xfId="103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76" fontId="10" fillId="0" borderId="1" xfId="103" applyNumberFormat="1" applyFont="1" applyFill="1" applyBorder="1" applyAlignment="1">
      <alignment vertical="center"/>
    </xf>
    <xf numFmtId="0" fontId="11" fillId="0" borderId="1" xfId="103" applyFont="1" applyFill="1" applyBorder="1" applyAlignment="1">
      <alignment horizontal="center" vertical="center"/>
    </xf>
    <xf numFmtId="0" fontId="10" fillId="0" borderId="1" xfId="103" applyFont="1" applyFill="1" applyBorder="1" applyAlignment="1">
      <alignment horizontal="center" vertical="center"/>
    </xf>
    <xf numFmtId="0" fontId="10" fillId="0" borderId="0" xfId="9" applyFont="1" applyFill="1" applyAlignment="1">
      <alignment horizontal="center" vertical="top"/>
      <protection locked="0"/>
    </xf>
    <xf numFmtId="0" fontId="10" fillId="0" borderId="0" xfId="9" applyFont="1" applyFill="1" applyAlignment="1">
      <alignment vertical="top"/>
      <protection locked="0"/>
    </xf>
    <xf numFmtId="49" fontId="10" fillId="0" borderId="0" xfId="9" applyNumberFormat="1" applyFont="1" applyFill="1" applyAlignment="1">
      <alignment horizontal="left" vertical="top"/>
      <protection locked="0"/>
    </xf>
    <xf numFmtId="49" fontId="10" fillId="0" borderId="0" xfId="9" applyNumberFormat="1" applyFont="1" applyFill="1" applyAlignment="1">
      <alignment vertical="top"/>
      <protection locked="0"/>
    </xf>
    <xf numFmtId="180" fontId="10" fillId="0" borderId="0" xfId="9" applyNumberFormat="1" applyFont="1" applyFill="1" applyAlignment="1">
      <alignment horizontal="right" vertical="top"/>
      <protection locked="0"/>
    </xf>
    <xf numFmtId="0" fontId="10" fillId="0" borderId="0" xfId="91" applyFont="1" applyFill="1" applyBorder="1" applyAlignment="1">
      <alignment horizontal="left" vertical="center"/>
    </xf>
    <xf numFmtId="0" fontId="10" fillId="0" borderId="0" xfId="91" applyFont="1" applyFill="1" applyBorder="1" applyAlignment="1">
      <alignment vertical="center"/>
    </xf>
    <xf numFmtId="0" fontId="30" fillId="0" borderId="0" xfId="9" applyFont="1" applyFill="1" applyAlignment="1">
      <alignment horizontal="center" vertical="top"/>
      <protection locked="0"/>
    </xf>
    <xf numFmtId="0" fontId="31" fillId="0" borderId="0" xfId="9" applyFont="1" applyFill="1" applyAlignment="1">
      <alignment horizontal="center" vertical="top"/>
      <protection locked="0"/>
    </xf>
    <xf numFmtId="180" fontId="31" fillId="0" borderId="0" xfId="9" applyNumberFormat="1" applyFont="1" applyFill="1" applyAlignment="1">
      <alignment horizontal="center" vertical="top"/>
      <protection locked="0"/>
    </xf>
    <xf numFmtId="180" fontId="10" fillId="0" borderId="0" xfId="9" applyNumberFormat="1" applyFont="1" applyFill="1" applyAlignment="1">
      <alignment horizontal="right" vertical="center"/>
      <protection locked="0"/>
    </xf>
    <xf numFmtId="49" fontId="25" fillId="0" borderId="1" xfId="9" applyNumberFormat="1" applyFont="1" applyFill="1" applyBorder="1" applyAlignment="1">
      <alignment horizontal="center" vertical="center"/>
      <protection locked="0"/>
    </xf>
    <xf numFmtId="180" fontId="25" fillId="0" borderId="1" xfId="9" applyNumberFormat="1" applyFont="1" applyFill="1" applyBorder="1" applyAlignment="1">
      <alignment horizontal="center" vertical="center"/>
      <protection locked="0"/>
    </xf>
    <xf numFmtId="49" fontId="16" fillId="0" borderId="1" xfId="0" applyNumberFormat="1" applyFont="1" applyFill="1" applyBorder="1" applyAlignment="1" applyProtection="1">
      <alignment vertical="center"/>
      <protection locked="0"/>
    </xf>
    <xf numFmtId="2" fontId="16" fillId="0" borderId="1" xfId="0" applyNumberFormat="1" applyFont="1" applyFill="1" applyBorder="1" applyAlignment="1" applyProtection="1">
      <alignment vertical="center"/>
      <protection locked="0"/>
    </xf>
    <xf numFmtId="49" fontId="27" fillId="0" borderId="1" xfId="9" applyNumberFormat="1" applyFont="1" applyFill="1" applyBorder="1" applyAlignment="1">
      <alignment horizontal="center" vertical="center"/>
      <protection locked="0"/>
    </xf>
    <xf numFmtId="176" fontId="25" fillId="0" borderId="1" xfId="9" applyNumberFormat="1" applyFont="1" applyFill="1" applyBorder="1" applyAlignment="1">
      <alignment horizontal="center" vertical="center"/>
      <protection locked="0"/>
    </xf>
    <xf numFmtId="49" fontId="32" fillId="0" borderId="0" xfId="9" applyNumberFormat="1" applyFont="1" applyFill="1" applyAlignment="1">
      <alignment horizontal="left" vertical="top" indent="1"/>
      <protection locked="0"/>
    </xf>
    <xf numFmtId="49" fontId="32" fillId="0" borderId="0" xfId="9" applyNumberFormat="1" applyFont="1" applyFill="1" applyAlignment="1">
      <alignment horizontal="left" vertical="top" indent="2"/>
      <protection locked="0"/>
    </xf>
    <xf numFmtId="0" fontId="32" fillId="0" borderId="0" xfId="9" applyFont="1" applyFill="1" applyAlignment="1">
      <alignment vertical="top"/>
      <protection locked="0"/>
    </xf>
    <xf numFmtId="180" fontId="1" fillId="0" borderId="0" xfId="9" applyNumberFormat="1" applyFont="1" applyFill="1" applyAlignment="1">
      <alignment horizontal="center" vertical="top"/>
      <protection locked="0"/>
    </xf>
    <xf numFmtId="49" fontId="32" fillId="0" borderId="1" xfId="9" applyNumberFormat="1" applyFont="1" applyFill="1" applyBorder="1" applyAlignment="1">
      <alignment horizontal="left" vertical="center"/>
      <protection locked="0"/>
    </xf>
    <xf numFmtId="176" fontId="32" fillId="0" borderId="1" xfId="9" applyNumberFormat="1" applyFont="1" applyFill="1" applyBorder="1" applyAlignment="1">
      <alignment horizontal="center" vertical="center"/>
      <protection locked="0"/>
    </xf>
    <xf numFmtId="49" fontId="9" fillId="0" borderId="0" xfId="103" applyNumberFormat="1" applyFont="1" applyFill="1" applyAlignment="1">
      <alignment horizontal="left"/>
    </xf>
    <xf numFmtId="0" fontId="32" fillId="0" borderId="3" xfId="0" applyFont="1" applyFill="1" applyBorder="1" applyAlignment="1">
      <alignment vertical="center"/>
    </xf>
    <xf numFmtId="49" fontId="32" fillId="0" borderId="0" xfId="103" applyNumberFormat="1" applyFont="1" applyFill="1" applyAlignment="1">
      <alignment horizontal="left" indent="1"/>
    </xf>
    <xf numFmtId="49" fontId="32" fillId="0" borderId="0" xfId="103" applyNumberFormat="1" applyFont="1" applyFill="1" applyAlignment="1">
      <alignment horizontal="left" indent="2"/>
    </xf>
    <xf numFmtId="181" fontId="32" fillId="0" borderId="0" xfId="9" applyNumberFormat="1" applyFont="1" applyFill="1" applyAlignment="1">
      <alignment vertical="top"/>
      <protection locked="0"/>
    </xf>
    <xf numFmtId="49" fontId="32" fillId="0" borderId="0" xfId="103" applyNumberFormat="1" applyFont="1" applyFill="1" applyAlignment="1"/>
    <xf numFmtId="2" fontId="32" fillId="0" borderId="0" xfId="103" applyNumberFormat="1" applyFont="1" applyFill="1" applyAlignment="1"/>
    <xf numFmtId="0" fontId="33" fillId="0" borderId="3" xfId="9" applyFont="1" applyFill="1" applyBorder="1" applyAlignment="1">
      <alignment horizontal="center" vertical="center"/>
      <protection locked="0"/>
    </xf>
    <xf numFmtId="176" fontId="33" fillId="0" borderId="1" xfId="9" applyNumberFormat="1" applyFont="1" applyFill="1" applyBorder="1" applyAlignment="1">
      <alignment horizontal="center" vertical="center"/>
      <protection locked="0"/>
    </xf>
    <xf numFmtId="0" fontId="32" fillId="0" borderId="0" xfId="103" applyFont="1" applyFill="1" applyAlignment="1">
      <alignment vertical="center" wrapText="1"/>
    </xf>
    <xf numFmtId="180" fontId="32" fillId="0" borderId="0" xfId="9" applyNumberFormat="1" applyFont="1" applyFill="1" applyAlignment="1">
      <alignment vertical="top"/>
      <protection locked="0"/>
    </xf>
    <xf numFmtId="179" fontId="32" fillId="0" borderId="0" xfId="9" applyNumberFormat="1" applyFont="1" applyFill="1" applyAlignment="1">
      <alignment vertical="top"/>
      <protection locked="0"/>
    </xf>
    <xf numFmtId="0" fontId="32" fillId="0" borderId="0" xfId="103" applyFont="1" applyFill="1" applyAlignment="1">
      <alignment horizontal="center" vertical="center" wrapText="1"/>
    </xf>
    <xf numFmtId="49" fontId="9" fillId="0" borderId="0" xfId="103" applyNumberFormat="1" applyFont="1" applyFill="1" applyAlignment="1" applyProtection="1">
      <alignment horizontal="left" vertical="center"/>
      <protection locked="0"/>
    </xf>
    <xf numFmtId="49" fontId="32" fillId="0" borderId="0" xfId="103" applyNumberFormat="1" applyFont="1" applyFill="1" applyAlignment="1" applyProtection="1">
      <alignment horizontal="left" vertical="center" indent="1"/>
      <protection locked="0"/>
    </xf>
    <xf numFmtId="49" fontId="32" fillId="0" borderId="0" xfId="103" applyNumberFormat="1" applyFont="1" applyFill="1" applyAlignment="1" applyProtection="1">
      <alignment horizontal="left" vertical="center" indent="2"/>
      <protection locked="0"/>
    </xf>
    <xf numFmtId="49" fontId="32" fillId="0" borderId="0" xfId="103" applyNumberFormat="1" applyFont="1" applyFill="1" applyAlignment="1" applyProtection="1">
      <alignment vertical="center"/>
      <protection locked="0"/>
    </xf>
    <xf numFmtId="2" fontId="32" fillId="0" borderId="0" xfId="103" applyNumberFormat="1" applyFont="1" applyFill="1" applyAlignment="1" applyProtection="1">
      <alignment vertical="center"/>
      <protection locked="0"/>
    </xf>
    <xf numFmtId="179" fontId="33" fillId="0" borderId="1" xfId="9" applyNumberFormat="1" applyFont="1" applyFill="1" applyBorder="1" applyAlignment="1">
      <alignment vertical="center"/>
      <protection locked="0"/>
    </xf>
    <xf numFmtId="0" fontId="5" fillId="0" borderId="0" xfId="109" applyFont="1" applyAlignment="1">
      <alignment horizontal="center" vertical="center"/>
    </xf>
    <xf numFmtId="49" fontId="5" fillId="0" borderId="0" xfId="109" applyNumberFormat="1" applyFont="1" applyAlignment="1">
      <alignment horizontal="left" vertical="center"/>
    </xf>
    <xf numFmtId="0" fontId="1" fillId="0" borderId="0" xfId="109" applyFont="1" applyAlignment="1"/>
    <xf numFmtId="0" fontId="10" fillId="0" borderId="0" xfId="109" applyFont="1" applyAlignment="1"/>
    <xf numFmtId="0" fontId="13" fillId="0" borderId="0" xfId="91" applyFont="1" applyBorder="1" applyAlignment="1">
      <alignment horizontal="left" vertical="center"/>
    </xf>
    <xf numFmtId="49" fontId="3" fillId="0" borderId="0" xfId="109" applyNumberFormat="1" applyFont="1" applyAlignment="1">
      <alignment horizontal="center" vertical="center"/>
    </xf>
    <xf numFmtId="0" fontId="25" fillId="0" borderId="0" xfId="109" applyFont="1" applyAlignment="1">
      <alignment horizontal="center"/>
    </xf>
    <xf numFmtId="178" fontId="10" fillId="0" borderId="0" xfId="109" applyNumberFormat="1" applyFont="1" applyAlignment="1">
      <alignment horizontal="right" vertical="center"/>
    </xf>
    <xf numFmtId="0" fontId="12" fillId="0" borderId="1" xfId="109" applyFont="1" applyBorder="1" applyAlignment="1">
      <alignment horizontal="center" vertical="center"/>
    </xf>
    <xf numFmtId="1" fontId="5" fillId="0" borderId="1" xfId="109" applyNumberFormat="1" applyFont="1" applyBorder="1" applyAlignment="1" applyProtection="1">
      <alignment horizontal="center" vertical="center" wrapText="1"/>
      <protection locked="0"/>
    </xf>
    <xf numFmtId="0" fontId="5" fillId="0" borderId="0" xfId="109" applyFont="1" applyBorder="1" applyAlignment="1">
      <alignment horizontal="center" vertical="center"/>
    </xf>
    <xf numFmtId="49" fontId="8" fillId="0" borderId="1" xfId="109" applyNumberFormat="1" applyFont="1" applyBorder="1" applyAlignment="1">
      <alignment horizontal="left" vertical="center"/>
    </xf>
    <xf numFmtId="1" fontId="27" fillId="0" borderId="1" xfId="110" applyNumberFormat="1" applyFont="1" applyBorder="1" applyAlignment="1" applyProtection="1">
      <alignment horizontal="center" wrapText="1"/>
      <protection locked="0"/>
    </xf>
    <xf numFmtId="49" fontId="5" fillId="0" borderId="0" xfId="109" applyNumberFormat="1" applyFont="1" applyBorder="1" applyAlignment="1">
      <alignment horizontal="left" vertical="center"/>
    </xf>
    <xf numFmtId="0" fontId="11" fillId="0" borderId="1" xfId="110" applyFont="1" applyBorder="1" applyAlignment="1" applyProtection="1">
      <alignment vertical="center"/>
      <protection locked="0"/>
    </xf>
    <xf numFmtId="1" fontId="11" fillId="0" borderId="1" xfId="110" applyNumberFormat="1" applyFont="1" applyBorder="1" applyAlignment="1" applyProtection="1">
      <alignment horizontal="center" wrapText="1"/>
      <protection locked="0"/>
    </xf>
    <xf numFmtId="0" fontId="1" fillId="0" borderId="0" xfId="109" applyFont="1" applyBorder="1" applyAlignment="1"/>
    <xf numFmtId="1" fontId="11" fillId="0" borderId="1" xfId="110" applyNumberFormat="1" applyFont="1" applyBorder="1" applyAlignment="1">
      <alignment horizontal="center"/>
    </xf>
    <xf numFmtId="0" fontId="11" fillId="0" borderId="1" xfId="110" applyFont="1" applyBorder="1" applyAlignment="1" applyProtection="1">
      <alignment horizontal="left" vertical="center"/>
      <protection locked="0"/>
    </xf>
    <xf numFmtId="179" fontId="11" fillId="0" borderId="1" xfId="110" applyNumberFormat="1" applyFont="1" applyFill="1" applyBorder="1" applyAlignment="1">
      <alignment horizontal="center"/>
    </xf>
    <xf numFmtId="49" fontId="6" fillId="0" borderId="3" xfId="109" applyNumberFormat="1" applyFont="1" applyFill="1" applyBorder="1" applyAlignment="1">
      <alignment horizontal="left" vertical="center"/>
    </xf>
    <xf numFmtId="0" fontId="25" fillId="0" borderId="1" xfId="109" applyFont="1" applyBorder="1" applyAlignment="1">
      <alignment horizontal="center"/>
    </xf>
    <xf numFmtId="0" fontId="11" fillId="0" borderId="3" xfId="110" applyFont="1" applyBorder="1" applyAlignment="1">
      <alignment wrapText="1"/>
    </xf>
    <xf numFmtId="0" fontId="10" fillId="0" borderId="1" xfId="109" applyFont="1" applyBorder="1" applyAlignment="1">
      <alignment horizontal="center"/>
    </xf>
    <xf numFmtId="0" fontId="5" fillId="0" borderId="3" xfId="109" applyFont="1" applyBorder="1" applyAlignment="1">
      <alignment horizontal="center" vertical="center"/>
    </xf>
    <xf numFmtId="182" fontId="10" fillId="0" borderId="1" xfId="109" applyNumberFormat="1" applyFont="1" applyFill="1" applyBorder="1" applyAlignment="1">
      <alignment horizontal="center"/>
    </xf>
  </cellXfs>
  <cellStyles count="123">
    <cellStyle name="常规" xfId="0" builtinId="0"/>
    <cellStyle name="货币[0]" xfId="1" builtinId="7"/>
    <cellStyle name="货币" xfId="2" builtinId="4"/>
    <cellStyle name="常规 44" xfId="3"/>
    <cellStyle name="常规 39" xfId="4"/>
    <cellStyle name="60% - 着色 2" xfId="5"/>
    <cellStyle name="20% - 强调文字颜色 3" xfId="6" builtinId="38"/>
    <cellStyle name="输入" xfId="7" builtinId="20"/>
    <cellStyle name="千位分隔[0]" xfId="8" builtinId="6"/>
    <cellStyle name="常规_功能分类1212zhangl" xfId="9"/>
    <cellStyle name="40% - 强调文字颜色 3" xfId="10" builtinId="39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40% - 着色 3" xfId="22"/>
    <cellStyle name="_ET_STYLE_NoName_00_" xfId="23"/>
    <cellStyle name="标题" xfId="24" builtinId="15"/>
    <cellStyle name="着色 1" xfId="25"/>
    <cellStyle name="20% - 着色 5" xfId="26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着色 5" xfId="43"/>
    <cellStyle name="20% - 强调文字颜色 5" xfId="44" builtinId="46"/>
    <cellStyle name="强调文字颜色 1" xfId="45" builtinId="29"/>
    <cellStyle name="20% - 强调文字颜色 1" xfId="46" builtinId="30"/>
    <cellStyle name="40% - 强调文字颜色 1" xfId="47" builtinId="31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40% - 强调文字颜色 4" xfId="53" builtinId="43"/>
    <cellStyle name="20% - 着色 1" xfId="54"/>
    <cellStyle name="强调文字颜色 5" xfId="55" builtinId="45"/>
    <cellStyle name="40% - 强调文字颜色 5" xfId="56" builtinId="47"/>
    <cellStyle name="20% - 着色 2" xfId="57"/>
    <cellStyle name="常规 2 2" xfId="58"/>
    <cellStyle name="60% - 强调文字颜色 5" xfId="59" builtinId="48"/>
    <cellStyle name="强调文字颜色 6" xfId="60" builtinId="49"/>
    <cellStyle name="40% - 强调文字颜色 6" xfId="61" builtinId="51"/>
    <cellStyle name="20% - 着色 3" xfId="62"/>
    <cellStyle name="常规 10" xfId="63"/>
    <cellStyle name="60% - 强调文字颜色 6" xfId="64" builtinId="52"/>
    <cellStyle name="40% - 着色 1" xfId="65"/>
    <cellStyle name="_ET_STYLE_NoName_00__2016年人代会报告附表20160104" xfId="66"/>
    <cellStyle name="_ET_STYLE_NoName_00__国库1月5日调整表" xfId="67"/>
    <cellStyle name="差_发老吕2016基本支出测算11.28" xfId="68"/>
    <cellStyle name="20% - 着色 4" xfId="69"/>
    <cellStyle name="常规 11" xfId="70"/>
    <cellStyle name="常规 13" xfId="71"/>
    <cellStyle name="20% - 着色 6" xfId="72"/>
    <cellStyle name="着色 2" xfId="73"/>
    <cellStyle name="常规 19" xfId="74"/>
    <cellStyle name="40% - 着色 2" xfId="75"/>
    <cellStyle name="40% - 着色 4" xfId="76"/>
    <cellStyle name="40% - 着色 5" xfId="77"/>
    <cellStyle name="40% - 着色 6" xfId="78"/>
    <cellStyle name="常规 43" xfId="79"/>
    <cellStyle name="60% - 着色 1" xfId="80"/>
    <cellStyle name="常规 45" xfId="81"/>
    <cellStyle name="60% - 着色 3" xfId="82"/>
    <cellStyle name="no dec" xfId="83"/>
    <cellStyle name="常规 46" xfId="84"/>
    <cellStyle name="60% - 着色 4" xfId="85"/>
    <cellStyle name="常规_预算1" xfId="86"/>
    <cellStyle name="数字" xfId="87"/>
    <cellStyle name="常规 47" xfId="88"/>
    <cellStyle name="60% - 着色 5" xfId="89"/>
    <cellStyle name="60% - 着色 6" xfId="90"/>
    <cellStyle name="常规_人代会报告附表（定）曹铂0103" xfId="91"/>
    <cellStyle name="Normal_APR" xfId="92"/>
    <cellStyle name="百分比 2" xfId="93"/>
    <cellStyle name="表标题" xfId="94"/>
    <cellStyle name="差_全国各省民生政策标准10.7(lp稿)(1)" xfId="95"/>
    <cellStyle name="常规 14" xfId="96"/>
    <cellStyle name="常规 2" xfId="97"/>
    <cellStyle name="千分位[0]_BT (2)" xfId="98"/>
    <cellStyle name="着色 4" xfId="99"/>
    <cellStyle name="常规 20" xfId="100"/>
    <cellStyle name="常规 21" xfId="101"/>
    <cellStyle name="常规 22" xfId="102"/>
    <cellStyle name="常规 3" xfId="103"/>
    <cellStyle name="常规 4" xfId="104"/>
    <cellStyle name="常规 40" xfId="105"/>
    <cellStyle name="常规 41" xfId="106"/>
    <cellStyle name="常规 5" xfId="107"/>
    <cellStyle name="常规 8" xfId="108"/>
    <cellStyle name="常规_2013.1.人代会报告附表" xfId="109"/>
    <cellStyle name="常规_2015年收入" xfId="110"/>
    <cellStyle name="普通_97-917" xfId="111"/>
    <cellStyle name="千分位_97-917" xfId="112"/>
    <cellStyle name="千位[0]_1" xfId="113"/>
    <cellStyle name="千位_1" xfId="114"/>
    <cellStyle name="未定义" xfId="115"/>
    <cellStyle name="小数" xfId="116"/>
    <cellStyle name="样式 1" xfId="117"/>
    <cellStyle name="着色 3" xfId="118"/>
    <cellStyle name="着色 6" xfId="119"/>
    <cellStyle name="常规_2015年收入 2" xfId="120"/>
    <cellStyle name="常规_2015年收入 3" xfId="121"/>
    <cellStyle name="常规_丰南区" xfId="122"/>
  </cellStyles>
  <tableStyles count="0" defaultTableStyle="TableStyleMedium2" defaultPivotStyle="PivotStyleLight16"/>
  <colors>
    <mruColors>
      <color rgb="00CE02B9"/>
      <color rgb="00FD35E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E43"/>
  <sheetViews>
    <sheetView workbookViewId="0">
      <selection activeCell="A2" sqref="A2:B2"/>
    </sheetView>
  </sheetViews>
  <sheetFormatPr defaultColWidth="7.875" defaultRowHeight="15.75" outlineLevelCol="4"/>
  <cols>
    <col min="1" max="2" width="33.5" style="266" customWidth="1"/>
    <col min="3" max="3" width="8" style="266" customWidth="1"/>
    <col min="4" max="4" width="7.875" style="266" customWidth="1"/>
    <col min="5" max="5" width="8.5" style="266" hidden="1" customWidth="1"/>
    <col min="6" max="6" width="7.875" style="266" hidden="1" customWidth="1"/>
    <col min="7" max="254" width="7.875" style="266"/>
    <col min="255" max="255" width="35.75" style="266" customWidth="1"/>
    <col min="256" max="256" width="7.875" style="266" hidden="1" customWidth="1"/>
    <col min="257" max="258" width="12" style="266" customWidth="1"/>
    <col min="259" max="259" width="8" style="266" customWidth="1"/>
    <col min="260" max="260" width="7.875" style="266" customWidth="1"/>
    <col min="261" max="262" width="7.875" style="266" hidden="1" customWidth="1"/>
    <col min="263" max="510" width="7.875" style="266"/>
    <col min="511" max="511" width="35.75" style="266" customWidth="1"/>
    <col min="512" max="512" width="7.875" style="266" hidden="1" customWidth="1"/>
    <col min="513" max="514" width="12" style="266" customWidth="1"/>
    <col min="515" max="515" width="8" style="266" customWidth="1"/>
    <col min="516" max="516" width="7.875" style="266" customWidth="1"/>
    <col min="517" max="518" width="7.875" style="266" hidden="1" customWidth="1"/>
    <col min="519" max="766" width="7.875" style="266"/>
    <col min="767" max="767" width="35.75" style="266" customWidth="1"/>
    <col min="768" max="768" width="7.875" style="266" hidden="1" customWidth="1"/>
    <col min="769" max="770" width="12" style="266" customWidth="1"/>
    <col min="771" max="771" width="8" style="266" customWidth="1"/>
    <col min="772" max="772" width="7.875" style="266" customWidth="1"/>
    <col min="773" max="774" width="7.875" style="266" hidden="1" customWidth="1"/>
    <col min="775" max="1022" width="7.875" style="266"/>
    <col min="1023" max="1023" width="35.75" style="266" customWidth="1"/>
    <col min="1024" max="1024" width="7.875" style="266" hidden="1" customWidth="1"/>
    <col min="1025" max="1026" width="12" style="266" customWidth="1"/>
    <col min="1027" max="1027" width="8" style="266" customWidth="1"/>
    <col min="1028" max="1028" width="7.875" style="266" customWidth="1"/>
    <col min="1029" max="1030" width="7.875" style="266" hidden="1" customWidth="1"/>
    <col min="1031" max="1278" width="7.875" style="266"/>
    <col min="1279" max="1279" width="35.75" style="266" customWidth="1"/>
    <col min="1280" max="1280" width="7.875" style="266" hidden="1" customWidth="1"/>
    <col min="1281" max="1282" width="12" style="266" customWidth="1"/>
    <col min="1283" max="1283" width="8" style="266" customWidth="1"/>
    <col min="1284" max="1284" width="7.875" style="266" customWidth="1"/>
    <col min="1285" max="1286" width="7.875" style="266" hidden="1" customWidth="1"/>
    <col min="1287" max="1534" width="7.875" style="266"/>
    <col min="1535" max="1535" width="35.75" style="266" customWidth="1"/>
    <col min="1536" max="1536" width="7.875" style="266" hidden="1" customWidth="1"/>
    <col min="1537" max="1538" width="12" style="266" customWidth="1"/>
    <col min="1539" max="1539" width="8" style="266" customWidth="1"/>
    <col min="1540" max="1540" width="7.875" style="266" customWidth="1"/>
    <col min="1541" max="1542" width="7.875" style="266" hidden="1" customWidth="1"/>
    <col min="1543" max="1790" width="7.875" style="266"/>
    <col min="1791" max="1791" width="35.75" style="266" customWidth="1"/>
    <col min="1792" max="1792" width="7.875" style="266" hidden="1" customWidth="1"/>
    <col min="1793" max="1794" width="12" style="266" customWidth="1"/>
    <col min="1795" max="1795" width="8" style="266" customWidth="1"/>
    <col min="1796" max="1796" width="7.875" style="266" customWidth="1"/>
    <col min="1797" max="1798" width="7.875" style="266" hidden="1" customWidth="1"/>
    <col min="1799" max="2046" width="7.875" style="266"/>
    <col min="2047" max="2047" width="35.75" style="266" customWidth="1"/>
    <col min="2048" max="2048" width="7.875" style="266" hidden="1" customWidth="1"/>
    <col min="2049" max="2050" width="12" style="266" customWidth="1"/>
    <col min="2051" max="2051" width="8" style="266" customWidth="1"/>
    <col min="2052" max="2052" width="7.875" style="266" customWidth="1"/>
    <col min="2053" max="2054" width="7.875" style="266" hidden="1" customWidth="1"/>
    <col min="2055" max="2302" width="7.875" style="266"/>
    <col min="2303" max="2303" width="35.75" style="266" customWidth="1"/>
    <col min="2304" max="2304" width="7.875" style="266" hidden="1" customWidth="1"/>
    <col min="2305" max="2306" width="12" style="266" customWidth="1"/>
    <col min="2307" max="2307" width="8" style="266" customWidth="1"/>
    <col min="2308" max="2308" width="7.875" style="266" customWidth="1"/>
    <col min="2309" max="2310" width="7.875" style="266" hidden="1" customWidth="1"/>
    <col min="2311" max="2558" width="7.875" style="266"/>
    <col min="2559" max="2559" width="35.75" style="266" customWidth="1"/>
    <col min="2560" max="2560" width="7.875" style="266" hidden="1" customWidth="1"/>
    <col min="2561" max="2562" width="12" style="266" customWidth="1"/>
    <col min="2563" max="2563" width="8" style="266" customWidth="1"/>
    <col min="2564" max="2564" width="7.875" style="266" customWidth="1"/>
    <col min="2565" max="2566" width="7.875" style="266" hidden="1" customWidth="1"/>
    <col min="2567" max="2814" width="7.875" style="266"/>
    <col min="2815" max="2815" width="35.75" style="266" customWidth="1"/>
    <col min="2816" max="2816" width="7.875" style="266" hidden="1" customWidth="1"/>
    <col min="2817" max="2818" width="12" style="266" customWidth="1"/>
    <col min="2819" max="2819" width="8" style="266" customWidth="1"/>
    <col min="2820" max="2820" width="7.875" style="266" customWidth="1"/>
    <col min="2821" max="2822" width="7.875" style="266" hidden="1" customWidth="1"/>
    <col min="2823" max="3070" width="7.875" style="266"/>
    <col min="3071" max="3071" width="35.75" style="266" customWidth="1"/>
    <col min="3072" max="3072" width="7.875" style="266" hidden="1" customWidth="1"/>
    <col min="3073" max="3074" width="12" style="266" customWidth="1"/>
    <col min="3075" max="3075" width="8" style="266" customWidth="1"/>
    <col min="3076" max="3076" width="7.875" style="266" customWidth="1"/>
    <col min="3077" max="3078" width="7.875" style="266" hidden="1" customWidth="1"/>
    <col min="3079" max="3326" width="7.875" style="266"/>
    <col min="3327" max="3327" width="35.75" style="266" customWidth="1"/>
    <col min="3328" max="3328" width="7.875" style="266" hidden="1" customWidth="1"/>
    <col min="3329" max="3330" width="12" style="266" customWidth="1"/>
    <col min="3331" max="3331" width="8" style="266" customWidth="1"/>
    <col min="3332" max="3332" width="7.875" style="266" customWidth="1"/>
    <col min="3333" max="3334" width="7.875" style="266" hidden="1" customWidth="1"/>
    <col min="3335" max="3582" width="7.875" style="266"/>
    <col min="3583" max="3583" width="35.75" style="266" customWidth="1"/>
    <col min="3584" max="3584" width="7.875" style="266" hidden="1" customWidth="1"/>
    <col min="3585" max="3586" width="12" style="266" customWidth="1"/>
    <col min="3587" max="3587" width="8" style="266" customWidth="1"/>
    <col min="3588" max="3588" width="7.875" style="266" customWidth="1"/>
    <col min="3589" max="3590" width="7.875" style="266" hidden="1" customWidth="1"/>
    <col min="3591" max="3838" width="7.875" style="266"/>
    <col min="3839" max="3839" width="35.75" style="266" customWidth="1"/>
    <col min="3840" max="3840" width="7.875" style="266" hidden="1" customWidth="1"/>
    <col min="3841" max="3842" width="12" style="266" customWidth="1"/>
    <col min="3843" max="3843" width="8" style="266" customWidth="1"/>
    <col min="3844" max="3844" width="7.875" style="266" customWidth="1"/>
    <col min="3845" max="3846" width="7.875" style="266" hidden="1" customWidth="1"/>
    <col min="3847" max="4094" width="7.875" style="266"/>
    <col min="4095" max="4095" width="35.75" style="266" customWidth="1"/>
    <col min="4096" max="4096" width="7.875" style="266" hidden="1" customWidth="1"/>
    <col min="4097" max="4098" width="12" style="266" customWidth="1"/>
    <col min="4099" max="4099" width="8" style="266" customWidth="1"/>
    <col min="4100" max="4100" width="7.875" style="266" customWidth="1"/>
    <col min="4101" max="4102" width="7.875" style="266" hidden="1" customWidth="1"/>
    <col min="4103" max="4350" width="7.875" style="266"/>
    <col min="4351" max="4351" width="35.75" style="266" customWidth="1"/>
    <col min="4352" max="4352" width="7.875" style="266" hidden="1" customWidth="1"/>
    <col min="4353" max="4354" width="12" style="266" customWidth="1"/>
    <col min="4355" max="4355" width="8" style="266" customWidth="1"/>
    <col min="4356" max="4356" width="7.875" style="266" customWidth="1"/>
    <col min="4357" max="4358" width="7.875" style="266" hidden="1" customWidth="1"/>
    <col min="4359" max="4606" width="7.875" style="266"/>
    <col min="4607" max="4607" width="35.75" style="266" customWidth="1"/>
    <col min="4608" max="4608" width="7.875" style="266" hidden="1" customWidth="1"/>
    <col min="4609" max="4610" width="12" style="266" customWidth="1"/>
    <col min="4611" max="4611" width="8" style="266" customWidth="1"/>
    <col min="4612" max="4612" width="7.875" style="266" customWidth="1"/>
    <col min="4613" max="4614" width="7.875" style="266" hidden="1" customWidth="1"/>
    <col min="4615" max="4862" width="7.875" style="266"/>
    <col min="4863" max="4863" width="35.75" style="266" customWidth="1"/>
    <col min="4864" max="4864" width="7.875" style="266" hidden="1" customWidth="1"/>
    <col min="4865" max="4866" width="12" style="266" customWidth="1"/>
    <col min="4867" max="4867" width="8" style="266" customWidth="1"/>
    <col min="4868" max="4868" width="7.875" style="266" customWidth="1"/>
    <col min="4869" max="4870" width="7.875" style="266" hidden="1" customWidth="1"/>
    <col min="4871" max="5118" width="7.875" style="266"/>
    <col min="5119" max="5119" width="35.75" style="266" customWidth="1"/>
    <col min="5120" max="5120" width="7.875" style="266" hidden="1" customWidth="1"/>
    <col min="5121" max="5122" width="12" style="266" customWidth="1"/>
    <col min="5123" max="5123" width="8" style="266" customWidth="1"/>
    <col min="5124" max="5124" width="7.875" style="266" customWidth="1"/>
    <col min="5125" max="5126" width="7.875" style="266" hidden="1" customWidth="1"/>
    <col min="5127" max="5374" width="7.875" style="266"/>
    <col min="5375" max="5375" width="35.75" style="266" customWidth="1"/>
    <col min="5376" max="5376" width="7.875" style="266" hidden="1" customWidth="1"/>
    <col min="5377" max="5378" width="12" style="266" customWidth="1"/>
    <col min="5379" max="5379" width="8" style="266" customWidth="1"/>
    <col min="5380" max="5380" width="7.875" style="266" customWidth="1"/>
    <col min="5381" max="5382" width="7.875" style="266" hidden="1" customWidth="1"/>
    <col min="5383" max="5630" width="7.875" style="266"/>
    <col min="5631" max="5631" width="35.75" style="266" customWidth="1"/>
    <col min="5632" max="5632" width="7.875" style="266" hidden="1" customWidth="1"/>
    <col min="5633" max="5634" width="12" style="266" customWidth="1"/>
    <col min="5635" max="5635" width="8" style="266" customWidth="1"/>
    <col min="5636" max="5636" width="7.875" style="266" customWidth="1"/>
    <col min="5637" max="5638" width="7.875" style="266" hidden="1" customWidth="1"/>
    <col min="5639" max="5886" width="7.875" style="266"/>
    <col min="5887" max="5887" width="35.75" style="266" customWidth="1"/>
    <col min="5888" max="5888" width="7.875" style="266" hidden="1" customWidth="1"/>
    <col min="5889" max="5890" width="12" style="266" customWidth="1"/>
    <col min="5891" max="5891" width="8" style="266" customWidth="1"/>
    <col min="5892" max="5892" width="7.875" style="266" customWidth="1"/>
    <col min="5893" max="5894" width="7.875" style="266" hidden="1" customWidth="1"/>
    <col min="5895" max="6142" width="7.875" style="266"/>
    <col min="6143" max="6143" width="35.75" style="266" customWidth="1"/>
    <col min="6144" max="6144" width="7.875" style="266" hidden="1" customWidth="1"/>
    <col min="6145" max="6146" width="12" style="266" customWidth="1"/>
    <col min="6147" max="6147" width="8" style="266" customWidth="1"/>
    <col min="6148" max="6148" width="7.875" style="266" customWidth="1"/>
    <col min="6149" max="6150" width="7.875" style="266" hidden="1" customWidth="1"/>
    <col min="6151" max="6398" width="7.875" style="266"/>
    <col min="6399" max="6399" width="35.75" style="266" customWidth="1"/>
    <col min="6400" max="6400" width="7.875" style="266" hidden="1" customWidth="1"/>
    <col min="6401" max="6402" width="12" style="266" customWidth="1"/>
    <col min="6403" max="6403" width="8" style="266" customWidth="1"/>
    <col min="6404" max="6404" width="7.875" style="266" customWidth="1"/>
    <col min="6405" max="6406" width="7.875" style="266" hidden="1" customWidth="1"/>
    <col min="6407" max="6654" width="7.875" style="266"/>
    <col min="6655" max="6655" width="35.75" style="266" customWidth="1"/>
    <col min="6656" max="6656" width="7.875" style="266" hidden="1" customWidth="1"/>
    <col min="6657" max="6658" width="12" style="266" customWidth="1"/>
    <col min="6659" max="6659" width="8" style="266" customWidth="1"/>
    <col min="6660" max="6660" width="7.875" style="266" customWidth="1"/>
    <col min="6661" max="6662" width="7.875" style="266" hidden="1" customWidth="1"/>
    <col min="6663" max="6910" width="7.875" style="266"/>
    <col min="6911" max="6911" width="35.75" style="266" customWidth="1"/>
    <col min="6912" max="6912" width="7.875" style="266" hidden="1" customWidth="1"/>
    <col min="6913" max="6914" width="12" style="266" customWidth="1"/>
    <col min="6915" max="6915" width="8" style="266" customWidth="1"/>
    <col min="6916" max="6916" width="7.875" style="266" customWidth="1"/>
    <col min="6917" max="6918" width="7.875" style="266" hidden="1" customWidth="1"/>
    <col min="6919" max="7166" width="7.875" style="266"/>
    <col min="7167" max="7167" width="35.75" style="266" customWidth="1"/>
    <col min="7168" max="7168" width="7.875" style="266" hidden="1" customWidth="1"/>
    <col min="7169" max="7170" width="12" style="266" customWidth="1"/>
    <col min="7171" max="7171" width="8" style="266" customWidth="1"/>
    <col min="7172" max="7172" width="7.875" style="266" customWidth="1"/>
    <col min="7173" max="7174" width="7.875" style="266" hidden="1" customWidth="1"/>
    <col min="7175" max="7422" width="7.875" style="266"/>
    <col min="7423" max="7423" width="35.75" style="266" customWidth="1"/>
    <col min="7424" max="7424" width="7.875" style="266" hidden="1" customWidth="1"/>
    <col min="7425" max="7426" width="12" style="266" customWidth="1"/>
    <col min="7427" max="7427" width="8" style="266" customWidth="1"/>
    <col min="7428" max="7428" width="7.875" style="266" customWidth="1"/>
    <col min="7429" max="7430" width="7.875" style="266" hidden="1" customWidth="1"/>
    <col min="7431" max="7678" width="7.875" style="266"/>
    <col min="7679" max="7679" width="35.75" style="266" customWidth="1"/>
    <col min="7680" max="7680" width="7.875" style="266" hidden="1" customWidth="1"/>
    <col min="7681" max="7682" width="12" style="266" customWidth="1"/>
    <col min="7683" max="7683" width="8" style="266" customWidth="1"/>
    <col min="7684" max="7684" width="7.875" style="266" customWidth="1"/>
    <col min="7685" max="7686" width="7.875" style="266" hidden="1" customWidth="1"/>
    <col min="7687" max="7934" width="7.875" style="266"/>
    <col min="7935" max="7935" width="35.75" style="266" customWidth="1"/>
    <col min="7936" max="7936" width="7.875" style="266" hidden="1" customWidth="1"/>
    <col min="7937" max="7938" width="12" style="266" customWidth="1"/>
    <col min="7939" max="7939" width="8" style="266" customWidth="1"/>
    <col min="7940" max="7940" width="7.875" style="266" customWidth="1"/>
    <col min="7941" max="7942" width="7.875" style="266" hidden="1" customWidth="1"/>
    <col min="7943" max="8190" width="7.875" style="266"/>
    <col min="8191" max="8191" width="35.75" style="266" customWidth="1"/>
    <col min="8192" max="8192" width="7.875" style="266" hidden="1" customWidth="1"/>
    <col min="8193" max="8194" width="12" style="266" customWidth="1"/>
    <col min="8195" max="8195" width="8" style="266" customWidth="1"/>
    <col min="8196" max="8196" width="7.875" style="266" customWidth="1"/>
    <col min="8197" max="8198" width="7.875" style="266" hidden="1" customWidth="1"/>
    <col min="8199" max="8446" width="7.875" style="266"/>
    <col min="8447" max="8447" width="35.75" style="266" customWidth="1"/>
    <col min="8448" max="8448" width="7.875" style="266" hidden="1" customWidth="1"/>
    <col min="8449" max="8450" width="12" style="266" customWidth="1"/>
    <col min="8451" max="8451" width="8" style="266" customWidth="1"/>
    <col min="8452" max="8452" width="7.875" style="266" customWidth="1"/>
    <col min="8453" max="8454" width="7.875" style="266" hidden="1" customWidth="1"/>
    <col min="8455" max="8702" width="7.875" style="266"/>
    <col min="8703" max="8703" width="35.75" style="266" customWidth="1"/>
    <col min="8704" max="8704" width="7.875" style="266" hidden="1" customWidth="1"/>
    <col min="8705" max="8706" width="12" style="266" customWidth="1"/>
    <col min="8707" max="8707" width="8" style="266" customWidth="1"/>
    <col min="8708" max="8708" width="7.875" style="266" customWidth="1"/>
    <col min="8709" max="8710" width="7.875" style="266" hidden="1" customWidth="1"/>
    <col min="8711" max="8958" width="7.875" style="266"/>
    <col min="8959" max="8959" width="35.75" style="266" customWidth="1"/>
    <col min="8960" max="8960" width="7.875" style="266" hidden="1" customWidth="1"/>
    <col min="8961" max="8962" width="12" style="266" customWidth="1"/>
    <col min="8963" max="8963" width="8" style="266" customWidth="1"/>
    <col min="8964" max="8964" width="7.875" style="266" customWidth="1"/>
    <col min="8965" max="8966" width="7.875" style="266" hidden="1" customWidth="1"/>
    <col min="8967" max="9214" width="7.875" style="266"/>
    <col min="9215" max="9215" width="35.75" style="266" customWidth="1"/>
    <col min="9216" max="9216" width="7.875" style="266" hidden="1" customWidth="1"/>
    <col min="9217" max="9218" width="12" style="266" customWidth="1"/>
    <col min="9219" max="9219" width="8" style="266" customWidth="1"/>
    <col min="9220" max="9220" width="7.875" style="266" customWidth="1"/>
    <col min="9221" max="9222" width="7.875" style="266" hidden="1" customWidth="1"/>
    <col min="9223" max="9470" width="7.875" style="266"/>
    <col min="9471" max="9471" width="35.75" style="266" customWidth="1"/>
    <col min="9472" max="9472" width="7.875" style="266" hidden="1" customWidth="1"/>
    <col min="9473" max="9474" width="12" style="266" customWidth="1"/>
    <col min="9475" max="9475" width="8" style="266" customWidth="1"/>
    <col min="9476" max="9476" width="7.875" style="266" customWidth="1"/>
    <col min="9477" max="9478" width="7.875" style="266" hidden="1" customWidth="1"/>
    <col min="9479" max="9726" width="7.875" style="266"/>
    <col min="9727" max="9727" width="35.75" style="266" customWidth="1"/>
    <col min="9728" max="9728" width="7.875" style="266" hidden="1" customWidth="1"/>
    <col min="9729" max="9730" width="12" style="266" customWidth="1"/>
    <col min="9731" max="9731" width="8" style="266" customWidth="1"/>
    <col min="9732" max="9732" width="7.875" style="266" customWidth="1"/>
    <col min="9733" max="9734" width="7.875" style="266" hidden="1" customWidth="1"/>
    <col min="9735" max="9982" width="7.875" style="266"/>
    <col min="9983" max="9983" width="35.75" style="266" customWidth="1"/>
    <col min="9984" max="9984" width="7.875" style="266" hidden="1" customWidth="1"/>
    <col min="9985" max="9986" width="12" style="266" customWidth="1"/>
    <col min="9987" max="9987" width="8" style="266" customWidth="1"/>
    <col min="9988" max="9988" width="7.875" style="266" customWidth="1"/>
    <col min="9989" max="9990" width="7.875" style="266" hidden="1" customWidth="1"/>
    <col min="9991" max="10238" width="7.875" style="266"/>
    <col min="10239" max="10239" width="35.75" style="266" customWidth="1"/>
    <col min="10240" max="10240" width="7.875" style="266" hidden="1" customWidth="1"/>
    <col min="10241" max="10242" width="12" style="266" customWidth="1"/>
    <col min="10243" max="10243" width="8" style="266" customWidth="1"/>
    <col min="10244" max="10244" width="7.875" style="266" customWidth="1"/>
    <col min="10245" max="10246" width="7.875" style="266" hidden="1" customWidth="1"/>
    <col min="10247" max="10494" width="7.875" style="266"/>
    <col min="10495" max="10495" width="35.75" style="266" customWidth="1"/>
    <col min="10496" max="10496" width="7.875" style="266" hidden="1" customWidth="1"/>
    <col min="10497" max="10498" width="12" style="266" customWidth="1"/>
    <col min="10499" max="10499" width="8" style="266" customWidth="1"/>
    <col min="10500" max="10500" width="7.875" style="266" customWidth="1"/>
    <col min="10501" max="10502" width="7.875" style="266" hidden="1" customWidth="1"/>
    <col min="10503" max="10750" width="7.875" style="266"/>
    <col min="10751" max="10751" width="35.75" style="266" customWidth="1"/>
    <col min="10752" max="10752" width="7.875" style="266" hidden="1" customWidth="1"/>
    <col min="10753" max="10754" width="12" style="266" customWidth="1"/>
    <col min="10755" max="10755" width="8" style="266" customWidth="1"/>
    <col min="10756" max="10756" width="7.875" style="266" customWidth="1"/>
    <col min="10757" max="10758" width="7.875" style="266" hidden="1" customWidth="1"/>
    <col min="10759" max="11006" width="7.875" style="266"/>
    <col min="11007" max="11007" width="35.75" style="266" customWidth="1"/>
    <col min="11008" max="11008" width="7.875" style="266" hidden="1" customWidth="1"/>
    <col min="11009" max="11010" width="12" style="266" customWidth="1"/>
    <col min="11011" max="11011" width="8" style="266" customWidth="1"/>
    <col min="11012" max="11012" width="7.875" style="266" customWidth="1"/>
    <col min="11013" max="11014" width="7.875" style="266" hidden="1" customWidth="1"/>
    <col min="11015" max="11262" width="7.875" style="266"/>
    <col min="11263" max="11263" width="35.75" style="266" customWidth="1"/>
    <col min="11264" max="11264" width="7.875" style="266" hidden="1" customWidth="1"/>
    <col min="11265" max="11266" width="12" style="266" customWidth="1"/>
    <col min="11267" max="11267" width="8" style="266" customWidth="1"/>
    <col min="11268" max="11268" width="7.875" style="266" customWidth="1"/>
    <col min="11269" max="11270" width="7.875" style="266" hidden="1" customWidth="1"/>
    <col min="11271" max="11518" width="7.875" style="266"/>
    <col min="11519" max="11519" width="35.75" style="266" customWidth="1"/>
    <col min="11520" max="11520" width="7.875" style="266" hidden="1" customWidth="1"/>
    <col min="11521" max="11522" width="12" style="266" customWidth="1"/>
    <col min="11523" max="11523" width="8" style="266" customWidth="1"/>
    <col min="11524" max="11524" width="7.875" style="266" customWidth="1"/>
    <col min="11525" max="11526" width="7.875" style="266" hidden="1" customWidth="1"/>
    <col min="11527" max="11774" width="7.875" style="266"/>
    <col min="11775" max="11775" width="35.75" style="266" customWidth="1"/>
    <col min="11776" max="11776" width="7.875" style="266" hidden="1" customWidth="1"/>
    <col min="11777" max="11778" width="12" style="266" customWidth="1"/>
    <col min="11779" max="11779" width="8" style="266" customWidth="1"/>
    <col min="11780" max="11780" width="7.875" style="266" customWidth="1"/>
    <col min="11781" max="11782" width="7.875" style="266" hidden="1" customWidth="1"/>
    <col min="11783" max="12030" width="7.875" style="266"/>
    <col min="12031" max="12031" width="35.75" style="266" customWidth="1"/>
    <col min="12032" max="12032" width="7.875" style="266" hidden="1" customWidth="1"/>
    <col min="12033" max="12034" width="12" style="266" customWidth="1"/>
    <col min="12035" max="12035" width="8" style="266" customWidth="1"/>
    <col min="12036" max="12036" width="7.875" style="266" customWidth="1"/>
    <col min="12037" max="12038" width="7.875" style="266" hidden="1" customWidth="1"/>
    <col min="12039" max="12286" width="7.875" style="266"/>
    <col min="12287" max="12287" width="35.75" style="266" customWidth="1"/>
    <col min="12288" max="12288" width="7.875" style="266" hidden="1" customWidth="1"/>
    <col min="12289" max="12290" width="12" style="266" customWidth="1"/>
    <col min="12291" max="12291" width="8" style="266" customWidth="1"/>
    <col min="12292" max="12292" width="7.875" style="266" customWidth="1"/>
    <col min="12293" max="12294" width="7.875" style="266" hidden="1" customWidth="1"/>
    <col min="12295" max="12542" width="7.875" style="266"/>
    <col min="12543" max="12543" width="35.75" style="266" customWidth="1"/>
    <col min="12544" max="12544" width="7.875" style="266" hidden="1" customWidth="1"/>
    <col min="12545" max="12546" width="12" style="266" customWidth="1"/>
    <col min="12547" max="12547" width="8" style="266" customWidth="1"/>
    <col min="12548" max="12548" width="7.875" style="266" customWidth="1"/>
    <col min="12549" max="12550" width="7.875" style="266" hidden="1" customWidth="1"/>
    <col min="12551" max="12798" width="7.875" style="266"/>
    <col min="12799" max="12799" width="35.75" style="266" customWidth="1"/>
    <col min="12800" max="12800" width="7.875" style="266" hidden="1" customWidth="1"/>
    <col min="12801" max="12802" width="12" style="266" customWidth="1"/>
    <col min="12803" max="12803" width="8" style="266" customWidth="1"/>
    <col min="12804" max="12804" width="7.875" style="266" customWidth="1"/>
    <col min="12805" max="12806" width="7.875" style="266" hidden="1" customWidth="1"/>
    <col min="12807" max="13054" width="7.875" style="266"/>
    <col min="13055" max="13055" width="35.75" style="266" customWidth="1"/>
    <col min="13056" max="13056" width="7.875" style="266" hidden="1" customWidth="1"/>
    <col min="13057" max="13058" width="12" style="266" customWidth="1"/>
    <col min="13059" max="13059" width="8" style="266" customWidth="1"/>
    <col min="13060" max="13060" width="7.875" style="266" customWidth="1"/>
    <col min="13061" max="13062" width="7.875" style="266" hidden="1" customWidth="1"/>
    <col min="13063" max="13310" width="7.875" style="266"/>
    <col min="13311" max="13311" width="35.75" style="266" customWidth="1"/>
    <col min="13312" max="13312" width="7.875" style="266" hidden="1" customWidth="1"/>
    <col min="13313" max="13314" width="12" style="266" customWidth="1"/>
    <col min="13315" max="13315" width="8" style="266" customWidth="1"/>
    <col min="13316" max="13316" width="7.875" style="266" customWidth="1"/>
    <col min="13317" max="13318" width="7.875" style="266" hidden="1" customWidth="1"/>
    <col min="13319" max="13566" width="7.875" style="266"/>
    <col min="13567" max="13567" width="35.75" style="266" customWidth="1"/>
    <col min="13568" max="13568" width="7.875" style="266" hidden="1" customWidth="1"/>
    <col min="13569" max="13570" width="12" style="266" customWidth="1"/>
    <col min="13571" max="13571" width="8" style="266" customWidth="1"/>
    <col min="13572" max="13572" width="7.875" style="266" customWidth="1"/>
    <col min="13573" max="13574" width="7.875" style="266" hidden="1" customWidth="1"/>
    <col min="13575" max="13822" width="7.875" style="266"/>
    <col min="13823" max="13823" width="35.75" style="266" customWidth="1"/>
    <col min="13824" max="13824" width="7.875" style="266" hidden="1" customWidth="1"/>
    <col min="13825" max="13826" width="12" style="266" customWidth="1"/>
    <col min="13827" max="13827" width="8" style="266" customWidth="1"/>
    <col min="13828" max="13828" width="7.875" style="266" customWidth="1"/>
    <col min="13829" max="13830" width="7.875" style="266" hidden="1" customWidth="1"/>
    <col min="13831" max="14078" width="7.875" style="266"/>
    <col min="14079" max="14079" width="35.75" style="266" customWidth="1"/>
    <col min="14080" max="14080" width="7.875" style="266" hidden="1" customWidth="1"/>
    <col min="14081" max="14082" width="12" style="266" customWidth="1"/>
    <col min="14083" max="14083" width="8" style="266" customWidth="1"/>
    <col min="14084" max="14084" width="7.875" style="266" customWidth="1"/>
    <col min="14085" max="14086" width="7.875" style="266" hidden="1" customWidth="1"/>
    <col min="14087" max="14334" width="7.875" style="266"/>
    <col min="14335" max="14335" width="35.75" style="266" customWidth="1"/>
    <col min="14336" max="14336" width="7.875" style="266" hidden="1" customWidth="1"/>
    <col min="14337" max="14338" width="12" style="266" customWidth="1"/>
    <col min="14339" max="14339" width="8" style="266" customWidth="1"/>
    <col min="14340" max="14340" width="7.875" style="266" customWidth="1"/>
    <col min="14341" max="14342" width="7.875" style="266" hidden="1" customWidth="1"/>
    <col min="14343" max="14590" width="7.875" style="266"/>
    <col min="14591" max="14591" width="35.75" style="266" customWidth="1"/>
    <col min="14592" max="14592" width="7.875" style="266" hidden="1" customWidth="1"/>
    <col min="14593" max="14594" width="12" style="266" customWidth="1"/>
    <col min="14595" max="14595" width="8" style="266" customWidth="1"/>
    <col min="14596" max="14596" width="7.875" style="266" customWidth="1"/>
    <col min="14597" max="14598" width="7.875" style="266" hidden="1" customWidth="1"/>
    <col min="14599" max="14846" width="7.875" style="266"/>
    <col min="14847" max="14847" width="35.75" style="266" customWidth="1"/>
    <col min="14848" max="14848" width="7.875" style="266" hidden="1" customWidth="1"/>
    <col min="14849" max="14850" width="12" style="266" customWidth="1"/>
    <col min="14851" max="14851" width="8" style="266" customWidth="1"/>
    <col min="14852" max="14852" width="7.875" style="266" customWidth="1"/>
    <col min="14853" max="14854" width="7.875" style="266" hidden="1" customWidth="1"/>
    <col min="14855" max="15102" width="7.875" style="266"/>
    <col min="15103" max="15103" width="35.75" style="266" customWidth="1"/>
    <col min="15104" max="15104" width="7.875" style="266" hidden="1" customWidth="1"/>
    <col min="15105" max="15106" width="12" style="266" customWidth="1"/>
    <col min="15107" max="15107" width="8" style="266" customWidth="1"/>
    <col min="15108" max="15108" width="7.875" style="266" customWidth="1"/>
    <col min="15109" max="15110" width="7.875" style="266" hidden="1" customWidth="1"/>
    <col min="15111" max="15358" width="7.875" style="266"/>
    <col min="15359" max="15359" width="35.75" style="266" customWidth="1"/>
    <col min="15360" max="15360" width="7.875" style="266" hidden="1" customWidth="1"/>
    <col min="15361" max="15362" width="12" style="266" customWidth="1"/>
    <col min="15363" max="15363" width="8" style="266" customWidth="1"/>
    <col min="15364" max="15364" width="7.875" style="266" customWidth="1"/>
    <col min="15365" max="15366" width="7.875" style="266" hidden="1" customWidth="1"/>
    <col min="15367" max="15614" width="7.875" style="266"/>
    <col min="15615" max="15615" width="35.75" style="266" customWidth="1"/>
    <col min="15616" max="15616" width="7.875" style="266" hidden="1" customWidth="1"/>
    <col min="15617" max="15618" width="12" style="266" customWidth="1"/>
    <col min="15619" max="15619" width="8" style="266" customWidth="1"/>
    <col min="15620" max="15620" width="7.875" style="266" customWidth="1"/>
    <col min="15621" max="15622" width="7.875" style="266" hidden="1" customWidth="1"/>
    <col min="15623" max="15870" width="7.875" style="266"/>
    <col min="15871" max="15871" width="35.75" style="266" customWidth="1"/>
    <col min="15872" max="15872" width="7.875" style="266" hidden="1" customWidth="1"/>
    <col min="15873" max="15874" width="12" style="266" customWidth="1"/>
    <col min="15875" max="15875" width="8" style="266" customWidth="1"/>
    <col min="15876" max="15876" width="7.875" style="266" customWidth="1"/>
    <col min="15877" max="15878" width="7.875" style="266" hidden="1" customWidth="1"/>
    <col min="15879" max="16126" width="7.875" style="266"/>
    <col min="16127" max="16127" width="35.75" style="266" customWidth="1"/>
    <col min="16128" max="16128" width="7.875" style="266" hidden="1" customWidth="1"/>
    <col min="16129" max="16130" width="12" style="266" customWidth="1"/>
    <col min="16131" max="16131" width="8" style="266" customWidth="1"/>
    <col min="16132" max="16132" width="7.875" style="266" customWidth="1"/>
    <col min="16133" max="16134" width="7.875" style="266" hidden="1" customWidth="1"/>
    <col min="16135" max="16384" width="7.875" style="266"/>
  </cols>
  <sheetData>
    <row r="1" ht="18" customHeight="1" spans="1:2">
      <c r="A1" s="104" t="s">
        <v>0</v>
      </c>
      <c r="B1" s="267"/>
    </row>
    <row r="2" ht="24.6" customHeight="1" spans="1:2">
      <c r="A2" s="268" t="s">
        <v>1</v>
      </c>
      <c r="B2" s="268"/>
    </row>
    <row r="3" ht="14.45" customHeight="1" spans="1:2">
      <c r="A3" s="269"/>
      <c r="B3" s="270" t="s">
        <v>2</v>
      </c>
    </row>
    <row r="4" s="263" customFormat="1" ht="27.2" customHeight="1" spans="1:3">
      <c r="A4" s="271" t="s">
        <v>3</v>
      </c>
      <c r="B4" s="272" t="s">
        <v>4</v>
      </c>
      <c r="C4" s="273"/>
    </row>
    <row r="5" s="264" customFormat="1" ht="21" customHeight="1" spans="1:3">
      <c r="A5" s="274" t="s">
        <v>5</v>
      </c>
      <c r="B5" s="275">
        <f>B6+B7+B8+B9+B10+B11+B12+B14+B15+B16+B17+B18+B19+B20+B21+B13</f>
        <v>496941</v>
      </c>
      <c r="C5" s="276"/>
    </row>
    <row r="6" s="265" customFormat="1" ht="21" customHeight="1" spans="1:5">
      <c r="A6" s="277" t="s">
        <v>6</v>
      </c>
      <c r="B6" s="278">
        <v>258441</v>
      </c>
      <c r="C6" s="279"/>
      <c r="E6" s="265">
        <v>822672</v>
      </c>
    </row>
    <row r="7" s="263" customFormat="1" ht="21" customHeight="1" spans="1:3">
      <c r="A7" s="277" t="s">
        <v>7</v>
      </c>
      <c r="B7" s="278"/>
      <c r="C7" s="273"/>
    </row>
    <row r="8" s="265" customFormat="1" ht="21" customHeight="1" spans="1:5">
      <c r="A8" s="277" t="s">
        <v>8</v>
      </c>
      <c r="B8" s="278"/>
      <c r="C8" s="279"/>
      <c r="E8" s="265">
        <v>988753</v>
      </c>
    </row>
    <row r="9" s="265" customFormat="1" ht="21" customHeight="1" spans="1:5">
      <c r="A9" s="277" t="s">
        <v>9</v>
      </c>
      <c r="B9" s="280">
        <v>68240</v>
      </c>
      <c r="C9" s="279"/>
      <c r="E9" s="265">
        <v>822672</v>
      </c>
    </row>
    <row r="10" ht="21" customHeight="1" spans="1:2">
      <c r="A10" s="281" t="s">
        <v>10</v>
      </c>
      <c r="B10" s="280">
        <v>7500</v>
      </c>
    </row>
    <row r="11" ht="21" customHeight="1" spans="1:2">
      <c r="A11" s="277" t="s">
        <v>11</v>
      </c>
      <c r="B11" s="280">
        <v>6120</v>
      </c>
    </row>
    <row r="12" ht="21" customHeight="1" spans="1:2">
      <c r="A12" s="281" t="s">
        <v>12</v>
      </c>
      <c r="B12" s="280">
        <v>11520</v>
      </c>
    </row>
    <row r="13" ht="21" customHeight="1" spans="1:2">
      <c r="A13" s="281" t="s">
        <v>13</v>
      </c>
      <c r="B13" s="280">
        <v>6720</v>
      </c>
    </row>
    <row r="14" ht="21" customHeight="1" spans="1:2">
      <c r="A14" s="281" t="s">
        <v>14</v>
      </c>
      <c r="B14" s="282">
        <v>29100</v>
      </c>
    </row>
    <row r="15" ht="21" customHeight="1" spans="1:2">
      <c r="A15" s="281" t="s">
        <v>15</v>
      </c>
      <c r="B15" s="282">
        <v>16000</v>
      </c>
    </row>
    <row r="16" ht="21" customHeight="1" spans="1:2">
      <c r="A16" s="281" t="s">
        <v>16</v>
      </c>
      <c r="B16" s="282">
        <v>18800</v>
      </c>
    </row>
    <row r="17" ht="21" customHeight="1" spans="1:2">
      <c r="A17" s="281" t="s">
        <v>17</v>
      </c>
      <c r="B17" s="282">
        <v>32800</v>
      </c>
    </row>
    <row r="18" ht="21" customHeight="1" spans="1:2">
      <c r="A18" s="281" t="s">
        <v>18</v>
      </c>
      <c r="B18" s="282">
        <v>14000</v>
      </c>
    </row>
    <row r="19" ht="21" customHeight="1" spans="1:2">
      <c r="A19" s="281" t="s">
        <v>19</v>
      </c>
      <c r="B19" s="282">
        <v>6700</v>
      </c>
    </row>
    <row r="20" ht="21" customHeight="1" spans="1:2">
      <c r="A20" s="281" t="s">
        <v>20</v>
      </c>
      <c r="B20" s="282">
        <v>2000</v>
      </c>
    </row>
    <row r="21" ht="21" customHeight="1" spans="1:2">
      <c r="A21" s="281" t="s">
        <v>21</v>
      </c>
      <c r="B21" s="282">
        <v>19000</v>
      </c>
    </row>
    <row r="22" ht="21" customHeight="1" spans="1:2">
      <c r="A22" s="283" t="s">
        <v>22</v>
      </c>
      <c r="B22" s="284">
        <f>B23+B32+B33+B34+B35+B36+B37+B38</f>
        <v>157576</v>
      </c>
    </row>
    <row r="23" ht="21" customHeight="1" spans="1:2">
      <c r="A23" s="285" t="s">
        <v>23</v>
      </c>
      <c r="B23" s="286">
        <f>B24+B25+B26+B28+B29+B30+B31+B27</f>
        <v>16000</v>
      </c>
    </row>
    <row r="24" ht="21" customHeight="1" spans="1:2">
      <c r="A24" s="285" t="s">
        <v>24</v>
      </c>
      <c r="B24" s="286"/>
    </row>
    <row r="25" ht="21" customHeight="1" spans="1:2">
      <c r="A25" s="285" t="s">
        <v>25</v>
      </c>
      <c r="B25" s="286"/>
    </row>
    <row r="26" ht="21" customHeight="1" spans="1:2">
      <c r="A26" s="285" t="s">
        <v>26</v>
      </c>
      <c r="B26" s="286">
        <v>12000</v>
      </c>
    </row>
    <row r="27" ht="21" customHeight="1" spans="1:2">
      <c r="A27" s="285" t="s">
        <v>27</v>
      </c>
      <c r="B27" s="286"/>
    </row>
    <row r="28" ht="21" customHeight="1" spans="1:2">
      <c r="A28" s="285" t="s">
        <v>28</v>
      </c>
      <c r="B28" s="286"/>
    </row>
    <row r="29" ht="21" customHeight="1" spans="1:2">
      <c r="A29" s="285" t="s">
        <v>29</v>
      </c>
      <c r="B29" s="286">
        <v>1000</v>
      </c>
    </row>
    <row r="30" ht="21" customHeight="1" spans="1:2">
      <c r="A30" s="285" t="s">
        <v>30</v>
      </c>
      <c r="B30" s="286">
        <v>3000</v>
      </c>
    </row>
    <row r="31" ht="21" customHeight="1" spans="1:2">
      <c r="A31" s="285" t="s">
        <v>31</v>
      </c>
      <c r="B31" s="286"/>
    </row>
    <row r="32" ht="21" customHeight="1" spans="1:2">
      <c r="A32" s="285" t="s">
        <v>32</v>
      </c>
      <c r="B32" s="286">
        <v>12281</v>
      </c>
    </row>
    <row r="33" ht="21" customHeight="1" spans="1:2">
      <c r="A33" s="285" t="s">
        <v>33</v>
      </c>
      <c r="B33" s="286">
        <v>16049</v>
      </c>
    </row>
    <row r="34" ht="21" customHeight="1" spans="1:2">
      <c r="A34" s="285" t="s">
        <v>34</v>
      </c>
      <c r="B34" s="286"/>
    </row>
    <row r="35" ht="18" customHeight="1" spans="1:2">
      <c r="A35" s="285" t="s">
        <v>35</v>
      </c>
      <c r="B35" s="286">
        <v>111209</v>
      </c>
    </row>
    <row r="36" ht="21" customHeight="1" spans="1:2">
      <c r="A36" s="285" t="s">
        <v>36</v>
      </c>
      <c r="B36" s="286"/>
    </row>
    <row r="37" ht="21" customHeight="1" spans="1:2">
      <c r="A37" s="285" t="s">
        <v>37</v>
      </c>
      <c r="B37" s="286">
        <v>267</v>
      </c>
    </row>
    <row r="38" ht="21" customHeight="1" spans="1:2">
      <c r="A38" s="285" t="s">
        <v>38</v>
      </c>
      <c r="B38" s="286">
        <v>1770</v>
      </c>
    </row>
    <row r="39" ht="21" customHeight="1" spans="1:2">
      <c r="A39" s="283" t="s">
        <v>39</v>
      </c>
      <c r="B39" s="286">
        <v>74448</v>
      </c>
    </row>
    <row r="40" ht="21" customHeight="1" spans="1:2">
      <c r="A40" s="283" t="s">
        <v>40</v>
      </c>
      <c r="B40" s="286"/>
    </row>
    <row r="41" ht="21" customHeight="1" spans="1:2">
      <c r="A41" s="283" t="s">
        <v>41</v>
      </c>
      <c r="B41" s="286">
        <v>20249</v>
      </c>
    </row>
    <row r="42" ht="21" customHeight="1" spans="1:2">
      <c r="A42" s="283" t="s">
        <v>42</v>
      </c>
      <c r="B42" s="286">
        <v>74601.2</v>
      </c>
    </row>
    <row r="43" ht="25.9" customHeight="1" spans="1:2">
      <c r="A43" s="287" t="s">
        <v>43</v>
      </c>
      <c r="B43" s="288">
        <f>B5+B22+B39+B40-B41+B42</f>
        <v>783317.2</v>
      </c>
    </row>
  </sheetData>
  <mergeCells count="1">
    <mergeCell ref="A2:B2"/>
  </mergeCells>
  <printOptions horizontalCentered="1"/>
  <pageMargins left="0.984027777777778" right="0.747916666666667" top="1.18055555555556" bottom="0.984027777777778" header="0.510416666666667" footer="0.510416666666667"/>
  <pageSetup paperSize="9" firstPageNumber="4294963191" orientation="portrait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1"/>
  </sheetPr>
  <dimension ref="A1:X28"/>
  <sheetViews>
    <sheetView workbookViewId="0">
      <selection activeCell="A13" sqref="A13:D13"/>
    </sheetView>
  </sheetViews>
  <sheetFormatPr defaultColWidth="7" defaultRowHeight="15"/>
  <cols>
    <col min="1" max="2" width="37" style="4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7" hidden="1" customWidth="1"/>
    <col min="7" max="7" width="17.5" style="7" hidden="1" customWidth="1"/>
    <col min="8" max="8" width="12.5" style="8" hidden="1" customWidth="1"/>
    <col min="9" max="9" width="7" style="9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1.75" customHeight="1" spans="1:2">
      <c r="A1" s="104" t="s">
        <v>985</v>
      </c>
      <c r="B1" s="104"/>
    </row>
    <row r="2" ht="51.95" customHeight="1" spans="1:8">
      <c r="A2" s="105" t="s">
        <v>986</v>
      </c>
      <c r="B2" s="106"/>
      <c r="F2" s="6"/>
      <c r="G2" s="6"/>
      <c r="H2" s="6"/>
    </row>
    <row r="3" spans="2:12">
      <c r="B3" s="92" t="s">
        <v>880</v>
      </c>
      <c r="D3" s="6">
        <v>12.11</v>
      </c>
      <c r="F3" s="6">
        <v>12.22</v>
      </c>
      <c r="G3" s="6"/>
      <c r="H3" s="6"/>
      <c r="L3" s="6">
        <v>1.2</v>
      </c>
    </row>
    <row r="4" s="103" customFormat="1" ht="39.75" customHeight="1" spans="1:14">
      <c r="A4" s="107" t="s">
        <v>881</v>
      </c>
      <c r="B4" s="107" t="s">
        <v>942</v>
      </c>
      <c r="C4" s="108"/>
      <c r="F4" s="109" t="s">
        <v>885</v>
      </c>
      <c r="G4" s="109" t="s">
        <v>886</v>
      </c>
      <c r="H4" s="109" t="s">
        <v>887</v>
      </c>
      <c r="I4" s="116"/>
      <c r="L4" s="109" t="s">
        <v>885</v>
      </c>
      <c r="M4" s="117" t="s">
        <v>886</v>
      </c>
      <c r="N4" s="109" t="s">
        <v>887</v>
      </c>
    </row>
    <row r="5" ht="39.75" customHeight="1" spans="1:24">
      <c r="A5" s="110" t="s">
        <v>888</v>
      </c>
      <c r="B5" s="111"/>
      <c r="C5" s="21">
        <v>105429</v>
      </c>
      <c r="D5" s="112">
        <v>595734.14</v>
      </c>
      <c r="E5" s="6">
        <f>104401+13602</f>
        <v>118003</v>
      </c>
      <c r="F5" s="7" t="s">
        <v>51</v>
      </c>
      <c r="G5" s="7" t="s">
        <v>889</v>
      </c>
      <c r="H5" s="8">
        <v>596221.15</v>
      </c>
      <c r="I5" s="9" t="e">
        <f>F5-A5</f>
        <v>#VALUE!</v>
      </c>
      <c r="J5" s="52" t="e">
        <f>H5-#REF!</f>
        <v>#REF!</v>
      </c>
      <c r="K5" s="52">
        <v>75943</v>
      </c>
      <c r="L5" s="7" t="s">
        <v>51</v>
      </c>
      <c r="M5" s="7" t="s">
        <v>889</v>
      </c>
      <c r="N5" s="8">
        <v>643048.95</v>
      </c>
      <c r="O5" s="9" t="e">
        <f>L5-A5</f>
        <v>#VALUE!</v>
      </c>
      <c r="P5" s="52" t="e">
        <f>N5-#REF!</f>
        <v>#REF!</v>
      </c>
      <c r="R5" s="6">
        <v>717759</v>
      </c>
      <c r="T5" s="53" t="s">
        <v>51</v>
      </c>
      <c r="U5" s="53" t="s">
        <v>889</v>
      </c>
      <c r="V5" s="54">
        <v>659380.53</v>
      </c>
      <c r="W5" s="6" t="e">
        <f>#REF!-V5</f>
        <v>#REF!</v>
      </c>
      <c r="X5" s="6" t="e">
        <f>T5-A5</f>
        <v>#VALUE!</v>
      </c>
    </row>
    <row r="6" ht="39.75" customHeight="1" spans="1:22">
      <c r="A6" s="110" t="s">
        <v>890</v>
      </c>
      <c r="B6" s="111"/>
      <c r="C6" s="21"/>
      <c r="D6" s="112"/>
      <c r="J6" s="52"/>
      <c r="K6" s="52"/>
      <c r="L6" s="7"/>
      <c r="M6" s="7"/>
      <c r="N6" s="8"/>
      <c r="O6" s="9"/>
      <c r="P6" s="52"/>
      <c r="T6" s="53"/>
      <c r="U6" s="53"/>
      <c r="V6" s="54"/>
    </row>
    <row r="7" ht="39.75" customHeight="1" spans="1:22">
      <c r="A7" s="110" t="s">
        <v>891</v>
      </c>
      <c r="B7" s="111"/>
      <c r="C7" s="21"/>
      <c r="D7" s="112"/>
      <c r="J7" s="52"/>
      <c r="K7" s="52"/>
      <c r="L7" s="7"/>
      <c r="M7" s="7"/>
      <c r="N7" s="8"/>
      <c r="O7" s="9"/>
      <c r="P7" s="52"/>
      <c r="T7" s="53"/>
      <c r="U7" s="53"/>
      <c r="V7" s="54"/>
    </row>
    <row r="8" ht="39.75" customHeight="1" spans="1:22">
      <c r="A8" s="110" t="s">
        <v>892</v>
      </c>
      <c r="B8" s="111"/>
      <c r="C8" s="21"/>
      <c r="D8" s="112"/>
      <c r="J8" s="52"/>
      <c r="K8" s="52"/>
      <c r="L8" s="7"/>
      <c r="M8" s="7"/>
      <c r="N8" s="8"/>
      <c r="O8" s="9"/>
      <c r="P8" s="52"/>
      <c r="T8" s="53"/>
      <c r="U8" s="53"/>
      <c r="V8" s="54"/>
    </row>
    <row r="9" ht="39.75" customHeight="1" spans="1:22">
      <c r="A9" s="110" t="s">
        <v>893</v>
      </c>
      <c r="B9" s="111"/>
      <c r="C9" s="21"/>
      <c r="D9" s="112"/>
      <c r="J9" s="52"/>
      <c r="K9" s="52"/>
      <c r="L9" s="7"/>
      <c r="M9" s="7"/>
      <c r="N9" s="8"/>
      <c r="O9" s="9"/>
      <c r="P9" s="52"/>
      <c r="T9" s="53"/>
      <c r="U9" s="53"/>
      <c r="V9" s="54"/>
    </row>
    <row r="10" ht="39.75" customHeight="1" spans="1:22">
      <c r="A10" s="110" t="s">
        <v>894</v>
      </c>
      <c r="B10" s="111"/>
      <c r="C10" s="21"/>
      <c r="D10" s="112"/>
      <c r="J10" s="52"/>
      <c r="K10" s="52"/>
      <c r="L10" s="7"/>
      <c r="M10" s="7"/>
      <c r="N10" s="8"/>
      <c r="O10" s="9"/>
      <c r="P10" s="52"/>
      <c r="T10" s="53"/>
      <c r="U10" s="53"/>
      <c r="V10" s="54"/>
    </row>
    <row r="11" ht="39.75" customHeight="1" spans="1:22">
      <c r="A11" s="110" t="s">
        <v>895</v>
      </c>
      <c r="B11" s="113"/>
      <c r="C11" s="21"/>
      <c r="D11" s="52"/>
      <c r="J11" s="52"/>
      <c r="K11" s="52"/>
      <c r="L11" s="7"/>
      <c r="M11" s="7"/>
      <c r="N11" s="8"/>
      <c r="O11" s="9"/>
      <c r="P11" s="52"/>
      <c r="T11" s="53"/>
      <c r="U11" s="53"/>
      <c r="V11" s="54"/>
    </row>
    <row r="12" ht="39.75" customHeight="1" spans="1:23">
      <c r="A12" s="14" t="s">
        <v>43</v>
      </c>
      <c r="B12" s="111"/>
      <c r="F12" s="114" t="str">
        <f t="shared" ref="F12:H12" si="0">""</f>
        <v/>
      </c>
      <c r="G12" s="114" t="str">
        <f t="shared" si="0"/>
        <v/>
      </c>
      <c r="H12" s="114" t="str">
        <f t="shared" si="0"/>
        <v/>
      </c>
      <c r="L12" s="114" t="str">
        <f t="shared" ref="L12:N12" si="1">""</f>
        <v/>
      </c>
      <c r="M12" s="118" t="str">
        <f t="shared" si="1"/>
        <v/>
      </c>
      <c r="N12" s="114" t="str">
        <f t="shared" si="1"/>
        <v/>
      </c>
      <c r="V12" s="119" t="e">
        <f>V13+#REF!+#REF!+#REF!+#REF!+#REF!+#REF!+#REF!+#REF!+#REF!+#REF!+#REF!+#REF!+#REF!+#REF!+#REF!+#REF!+#REF!+#REF!+#REF!+#REF!</f>
        <v>#REF!</v>
      </c>
      <c r="W12" s="119" t="e">
        <f>W13+#REF!+#REF!+#REF!+#REF!+#REF!+#REF!+#REF!+#REF!+#REF!+#REF!+#REF!+#REF!+#REF!+#REF!+#REF!+#REF!+#REF!+#REF!+#REF!+#REF!</f>
        <v>#REF!</v>
      </c>
    </row>
    <row r="13" ht="19.7" customHeight="1" spans="1:24">
      <c r="A13" s="165" t="s">
        <v>896</v>
      </c>
      <c r="B13" s="166"/>
      <c r="C13" s="166"/>
      <c r="D13" s="166"/>
      <c r="P13" s="52"/>
      <c r="T13" s="53" t="s">
        <v>86</v>
      </c>
      <c r="U13" s="53" t="s">
        <v>87</v>
      </c>
      <c r="V13" s="54">
        <v>19998</v>
      </c>
      <c r="W13" s="6" t="e">
        <f>#REF!-V13</f>
        <v>#REF!</v>
      </c>
      <c r="X13" s="6" t="e">
        <f t="shared" ref="X13:X15" si="2">T13-A13</f>
        <v>#VALUE!</v>
      </c>
    </row>
    <row r="14" ht="19.7" customHeight="1" spans="16:24">
      <c r="P14" s="52"/>
      <c r="T14" s="53" t="s">
        <v>88</v>
      </c>
      <c r="U14" s="53" t="s">
        <v>89</v>
      </c>
      <c r="V14" s="54">
        <v>19998</v>
      </c>
      <c r="W14" s="6" t="e">
        <f>#REF!-V14</f>
        <v>#REF!</v>
      </c>
      <c r="X14" s="6">
        <f t="shared" si="2"/>
        <v>23203</v>
      </c>
    </row>
    <row r="15" ht="19.7" customHeight="1" spans="16:24">
      <c r="P15" s="52"/>
      <c r="T15" s="53" t="s">
        <v>90</v>
      </c>
      <c r="U15" s="53" t="s">
        <v>91</v>
      </c>
      <c r="V15" s="54">
        <v>19998</v>
      </c>
      <c r="W15" s="6" t="e">
        <f>#REF!-V15</f>
        <v>#REF!</v>
      </c>
      <c r="X15" s="6">
        <f t="shared" si="2"/>
        <v>2320301</v>
      </c>
    </row>
    <row r="16" ht="19.7" customHeight="1" spans="16:16">
      <c r="P16" s="52"/>
    </row>
    <row r="17" s="6" customFormat="1" ht="19.7" customHeight="1" spans="16:16">
      <c r="P17" s="52"/>
    </row>
    <row r="18" s="6" customFormat="1" ht="19.7" customHeight="1" spans="16:16">
      <c r="P18" s="52"/>
    </row>
    <row r="19" s="6" customFormat="1" ht="19.7" customHeight="1" spans="16:16">
      <c r="P19" s="52"/>
    </row>
    <row r="20" s="6" customFormat="1" ht="19.7" customHeight="1" spans="16:16">
      <c r="P20" s="52"/>
    </row>
    <row r="21" s="6" customFormat="1" ht="19.7" customHeight="1" spans="16:16">
      <c r="P21" s="52"/>
    </row>
    <row r="22" s="6" customFormat="1" ht="19.7" customHeight="1" spans="16:16">
      <c r="P22" s="52"/>
    </row>
    <row r="23" s="6" customFormat="1" ht="19.7" customHeight="1" spans="16:16">
      <c r="P23" s="52"/>
    </row>
    <row r="24" s="6" customFormat="1" ht="19.7" customHeight="1" spans="16:16">
      <c r="P24" s="52"/>
    </row>
    <row r="25" s="6" customFormat="1" ht="19.7" customHeight="1" spans="16:16">
      <c r="P25" s="52"/>
    </row>
    <row r="26" s="6" customFormat="1" ht="19.7" customHeight="1" spans="16:16">
      <c r="P26" s="52"/>
    </row>
    <row r="27" s="6" customFormat="1" ht="19.7" customHeight="1" spans="16:16">
      <c r="P27" s="52"/>
    </row>
    <row r="28" s="6" customFormat="1" ht="19.7" customHeight="1" spans="16:16">
      <c r="P28" s="52"/>
    </row>
  </sheetData>
  <mergeCells count="2">
    <mergeCell ref="A2:B2"/>
    <mergeCell ref="A13:D13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D35ED"/>
    <pageSetUpPr autoPageBreaks="0"/>
  </sheetPr>
  <dimension ref="A1:K13"/>
  <sheetViews>
    <sheetView view="pageBreakPreview" zoomScaleNormal="100" zoomScaleSheetLayoutView="100" workbookViewId="0">
      <pane ySplit="6" topLeftCell="A7" activePane="bottomLeft" state="frozenSplit"/>
      <selection/>
      <selection pane="bottomLeft" activeCell="D27" sqref="D27"/>
    </sheetView>
  </sheetViews>
  <sheetFormatPr defaultColWidth="7.875" defaultRowHeight="12" customHeight="1"/>
  <cols>
    <col min="1" max="1" width="4.69166666666667" style="148" customWidth="1"/>
    <col min="2" max="2" width="7.5" style="150" customWidth="1"/>
    <col min="3" max="3" width="24.25" style="150" customWidth="1"/>
    <col min="4" max="4" width="26.9083333333333" style="150" customWidth="1"/>
    <col min="5" max="5" width="14.0666666666667" style="150" customWidth="1"/>
    <col min="6" max="6" width="25.75" style="150" customWidth="1"/>
    <col min="7" max="10" width="14.0666666666667" style="150" customWidth="1"/>
    <col min="11" max="11" width="11.25" style="151" customWidth="1"/>
    <col min="12" max="221" width="6.75" style="152" customWidth="1"/>
    <col min="222" max="16384" width="7.875" style="152"/>
  </cols>
  <sheetData>
    <row r="1" ht="23" customHeight="1" spans="1:2">
      <c r="A1" s="153" t="s">
        <v>987</v>
      </c>
      <c r="B1" s="153"/>
    </row>
    <row r="2" s="148" customFormat="1" ht="30" customHeight="1" spans="1:11">
      <c r="A2" s="154" t="s">
        <v>988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</row>
    <row r="3" s="148" customFormat="1" customHeight="1" spans="1:11">
      <c r="A3" s="155" t="s">
        <v>989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</row>
    <row r="4" s="148" customFormat="1" customHeight="1" spans="1:11">
      <c r="A4" s="156" t="s">
        <v>900</v>
      </c>
      <c r="B4" s="156" t="s">
        <v>901</v>
      </c>
      <c r="C4" s="156" t="s">
        <v>902</v>
      </c>
      <c r="D4" s="156" t="s">
        <v>903</v>
      </c>
      <c r="E4" s="156" t="s">
        <v>904</v>
      </c>
      <c r="F4" s="156" t="s">
        <v>905</v>
      </c>
      <c r="G4" s="156" t="s">
        <v>906</v>
      </c>
      <c r="H4" s="156" t="s">
        <v>907</v>
      </c>
      <c r="I4" s="156" t="s">
        <v>908</v>
      </c>
      <c r="J4" s="156" t="s">
        <v>909</v>
      </c>
      <c r="K4" s="160" t="s">
        <v>910</v>
      </c>
    </row>
    <row r="5" s="148" customFormat="1" customHeight="1" spans="1:11">
      <c r="A5" s="156" t="s">
        <v>911</v>
      </c>
      <c r="B5" s="156"/>
      <c r="C5" s="156"/>
      <c r="D5" s="156"/>
      <c r="E5" s="156"/>
      <c r="F5" s="156"/>
      <c r="G5" s="156"/>
      <c r="H5" s="156"/>
      <c r="I5" s="156"/>
      <c r="J5" s="156"/>
      <c r="K5" s="161"/>
    </row>
    <row r="6" s="148" customFormat="1" customHeight="1" spans="1:11">
      <c r="A6" s="156"/>
      <c r="B6" s="156"/>
      <c r="C6" s="156"/>
      <c r="D6" s="156"/>
      <c r="E6" s="156"/>
      <c r="F6" s="156"/>
      <c r="G6" s="156"/>
      <c r="H6" s="156"/>
      <c r="I6" s="156"/>
      <c r="J6" s="156"/>
      <c r="K6" s="162"/>
    </row>
    <row r="7" s="149" customFormat="1" ht="30.75" customHeight="1" spans="1:11">
      <c r="A7" s="156"/>
      <c r="B7" s="156"/>
      <c r="C7" s="156"/>
      <c r="D7" s="156"/>
      <c r="E7" s="156"/>
      <c r="F7" s="156"/>
      <c r="G7" s="156"/>
      <c r="H7" s="156"/>
      <c r="I7" s="156"/>
      <c r="J7" s="156"/>
      <c r="K7" s="163"/>
    </row>
    <row r="8" s="149" customFormat="1" ht="30.75" customHeight="1" spans="1:1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63"/>
    </row>
    <row r="9" s="149" customFormat="1" ht="30.75" customHeight="1" spans="1:11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63"/>
    </row>
    <row r="10" s="149" customFormat="1" ht="30.75" customHeight="1" spans="1:11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63"/>
    </row>
    <row r="11" s="149" customFormat="1" ht="30.75" customHeight="1" spans="1:11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63"/>
    </row>
    <row r="12" ht="30.75" customHeight="1" spans="1:11">
      <c r="A12" s="157"/>
      <c r="B12" s="158"/>
      <c r="C12" s="158"/>
      <c r="D12" s="158"/>
      <c r="E12" s="158"/>
      <c r="F12" s="158"/>
      <c r="G12" s="158"/>
      <c r="H12" s="158"/>
      <c r="I12" s="158"/>
      <c r="J12" s="158"/>
      <c r="K12" s="164"/>
    </row>
    <row r="13" ht="18" customHeight="1" spans="1:11">
      <c r="A13" s="159" t="s">
        <v>896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</row>
  </sheetData>
  <mergeCells count="15">
    <mergeCell ref="A1:B1"/>
    <mergeCell ref="A2:K2"/>
    <mergeCell ref="A3:K3"/>
    <mergeCell ref="A13:K1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</mergeCells>
  <pageMargins left="0" right="0" top="0" bottom="0" header="0" footer="0"/>
  <pageSetup paperSize="9" scale="55" orientation="landscape" useFirstPageNumber="1" horizontalDpi="600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B11"/>
  <sheetViews>
    <sheetView workbookViewId="0">
      <selection activeCell="A2" sqref="A2:B2"/>
    </sheetView>
  </sheetViews>
  <sheetFormatPr defaultColWidth="9" defaultRowHeight="15.75" outlineLevelCol="1"/>
  <cols>
    <col min="1" max="1" width="35.625" style="59" customWidth="1"/>
    <col min="2" max="2" width="33.25" style="60" customWidth="1"/>
    <col min="3" max="16384" width="9" style="59"/>
  </cols>
  <sheetData>
    <row r="1" ht="21" customHeight="1" spans="1:1">
      <c r="A1" s="55" t="s">
        <v>990</v>
      </c>
    </row>
    <row r="2" ht="24.75" customHeight="1" spans="1:2">
      <c r="A2" s="61" t="s">
        <v>991</v>
      </c>
      <c r="B2" s="61"/>
    </row>
    <row r="3" s="55" customFormat="1" ht="24" customHeight="1" spans="2:2">
      <c r="B3" s="141" t="s">
        <v>46</v>
      </c>
    </row>
    <row r="4" s="139" customFormat="1" ht="51" customHeight="1" spans="1:2">
      <c r="A4" s="142" t="s">
        <v>3</v>
      </c>
      <c r="B4" s="143" t="s">
        <v>942</v>
      </c>
    </row>
    <row r="5" s="140" customFormat="1" ht="48" customHeight="1" spans="1:2">
      <c r="A5" s="144" t="s">
        <v>992</v>
      </c>
      <c r="B5" s="145"/>
    </row>
    <row r="6" s="140" customFormat="1" ht="48" customHeight="1" spans="1:2">
      <c r="A6" s="144" t="s">
        <v>993</v>
      </c>
      <c r="B6" s="145"/>
    </row>
    <row r="7" s="140" customFormat="1" ht="48" customHeight="1" spans="1:2">
      <c r="A7" s="144" t="s">
        <v>994</v>
      </c>
      <c r="B7" s="145"/>
    </row>
    <row r="8" s="140" customFormat="1" ht="48" customHeight="1" spans="1:2">
      <c r="A8" s="144" t="s">
        <v>995</v>
      </c>
      <c r="B8" s="145"/>
    </row>
    <row r="9" s="140" customFormat="1" ht="48" customHeight="1" spans="1:2">
      <c r="A9" s="146" t="s">
        <v>996</v>
      </c>
      <c r="B9" s="145"/>
    </row>
    <row r="10" s="56" customFormat="1" ht="48" customHeight="1" spans="1:2">
      <c r="A10" s="64" t="s">
        <v>43</v>
      </c>
      <c r="B10" s="145"/>
    </row>
    <row r="11" ht="24" customHeight="1" spans="1:2">
      <c r="A11" s="147" t="s">
        <v>997</v>
      </c>
      <c r="B11" s="147"/>
    </row>
  </sheetData>
  <mergeCells count="2">
    <mergeCell ref="A2:B2"/>
    <mergeCell ref="A11:B11"/>
  </mergeCells>
  <printOptions horizontalCentered="1"/>
  <pageMargins left="0.9187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X23"/>
  <sheetViews>
    <sheetView workbookViewId="0">
      <selection activeCell="A2" sqref="A2:B2"/>
    </sheetView>
  </sheetViews>
  <sheetFormatPr defaultColWidth="7" defaultRowHeight="15"/>
  <cols>
    <col min="1" max="1" width="35.125" style="4" customWidth="1"/>
    <col min="2" max="2" width="29.625" style="5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7" hidden="1" customWidth="1"/>
    <col min="7" max="7" width="17.5" style="7" hidden="1" customWidth="1"/>
    <col min="8" max="8" width="12.5" style="8" hidden="1" customWidth="1"/>
    <col min="9" max="9" width="7" style="9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9.25" customHeight="1" spans="1:1">
      <c r="A1" s="104" t="s">
        <v>998</v>
      </c>
    </row>
    <row r="2" ht="28.5" customHeight="1" spans="1:8">
      <c r="A2" s="11" t="s">
        <v>999</v>
      </c>
      <c r="B2" s="13"/>
      <c r="F2" s="6"/>
      <c r="G2" s="6"/>
      <c r="H2" s="6"/>
    </row>
    <row r="3" s="1" customFormat="1" ht="21.75" customHeight="1" spans="1:12">
      <c r="A3" s="4"/>
      <c r="B3" s="133" t="s">
        <v>46</v>
      </c>
      <c r="D3" s="1">
        <v>12.11</v>
      </c>
      <c r="F3" s="1">
        <v>12.22</v>
      </c>
      <c r="I3" s="5"/>
      <c r="L3" s="1">
        <v>1.2</v>
      </c>
    </row>
    <row r="4" s="1" customFormat="1" ht="39" customHeight="1" spans="1:14">
      <c r="A4" s="107" t="s">
        <v>3</v>
      </c>
      <c r="B4" s="16" t="s">
        <v>4</v>
      </c>
      <c r="F4" s="17" t="s">
        <v>47</v>
      </c>
      <c r="G4" s="17" t="s">
        <v>48</v>
      </c>
      <c r="H4" s="17" t="s">
        <v>49</v>
      </c>
      <c r="I4" s="5"/>
      <c r="L4" s="17" t="s">
        <v>47</v>
      </c>
      <c r="M4" s="39" t="s">
        <v>48</v>
      </c>
      <c r="N4" s="17" t="s">
        <v>49</v>
      </c>
    </row>
    <row r="5" s="4" customFormat="1" ht="39" customHeight="1" spans="1:24">
      <c r="A5" s="134" t="s">
        <v>1000</v>
      </c>
      <c r="B5" s="135"/>
      <c r="C5" s="4">
        <v>105429</v>
      </c>
      <c r="D5" s="4">
        <v>595734.14</v>
      </c>
      <c r="E5" s="4">
        <f>104401+13602</f>
        <v>118003</v>
      </c>
      <c r="F5" s="136" t="s">
        <v>51</v>
      </c>
      <c r="G5" s="136" t="s">
        <v>1001</v>
      </c>
      <c r="H5" s="136">
        <v>596221.15</v>
      </c>
      <c r="I5" s="4" t="e">
        <f>F5-A5</f>
        <v>#VALUE!</v>
      </c>
      <c r="J5" s="4">
        <f>H5-B5</f>
        <v>596221.15</v>
      </c>
      <c r="K5" s="4">
        <v>75943</v>
      </c>
      <c r="L5" s="136" t="s">
        <v>51</v>
      </c>
      <c r="M5" s="136" t="s">
        <v>1001</v>
      </c>
      <c r="N5" s="136">
        <v>643048.95</v>
      </c>
      <c r="O5" s="4" t="e">
        <f>L5-A5</f>
        <v>#VALUE!</v>
      </c>
      <c r="P5" s="4">
        <f>N5-B5</f>
        <v>643048.95</v>
      </c>
      <c r="R5" s="4">
        <v>717759</v>
      </c>
      <c r="T5" s="138" t="s">
        <v>51</v>
      </c>
      <c r="U5" s="138" t="s">
        <v>1001</v>
      </c>
      <c r="V5" s="138">
        <v>659380.53</v>
      </c>
      <c r="W5" s="4">
        <f>B5-V5</f>
        <v>-659380.53</v>
      </c>
      <c r="X5" s="4" t="e">
        <f>T5-A5</f>
        <v>#VALUE!</v>
      </c>
    </row>
    <row r="6" s="1" customFormat="1" ht="39" customHeight="1" spans="1:24">
      <c r="A6" s="134" t="s">
        <v>1002</v>
      </c>
      <c r="B6" s="135"/>
      <c r="C6" s="21">
        <v>105429</v>
      </c>
      <c r="D6" s="22">
        <v>595734.14</v>
      </c>
      <c r="E6" s="1">
        <f>104401+13602</f>
        <v>118003</v>
      </c>
      <c r="F6" s="23" t="s">
        <v>51</v>
      </c>
      <c r="G6" s="23" t="s">
        <v>1001</v>
      </c>
      <c r="H6" s="40">
        <v>596221.15</v>
      </c>
      <c r="I6" s="5" t="e">
        <f>F6-A6</f>
        <v>#VALUE!</v>
      </c>
      <c r="J6" s="21">
        <f>H6-B6</f>
        <v>596221.15</v>
      </c>
      <c r="K6" s="21">
        <v>75943</v>
      </c>
      <c r="L6" s="23" t="s">
        <v>51</v>
      </c>
      <c r="M6" s="23" t="s">
        <v>1001</v>
      </c>
      <c r="N6" s="40">
        <v>643048.95</v>
      </c>
      <c r="O6" s="5" t="e">
        <f>L6-A6</f>
        <v>#VALUE!</v>
      </c>
      <c r="P6" s="21">
        <f>N6-B6</f>
        <v>643048.95</v>
      </c>
      <c r="R6" s="1">
        <v>717759</v>
      </c>
      <c r="T6" s="45" t="s">
        <v>51</v>
      </c>
      <c r="U6" s="45" t="s">
        <v>1001</v>
      </c>
      <c r="V6" s="46">
        <v>659380.53</v>
      </c>
      <c r="W6" s="1">
        <f>B6-V6</f>
        <v>-659380.53</v>
      </c>
      <c r="X6" s="1" t="e">
        <f>T6-A6</f>
        <v>#VALUE!</v>
      </c>
    </row>
    <row r="7" s="1" customFormat="1" ht="39" customHeight="1" spans="1:23">
      <c r="A7" s="137" t="s">
        <v>85</v>
      </c>
      <c r="B7" s="135"/>
      <c r="F7" s="17" t="str">
        <f t="shared" ref="F7:H7" si="0">""</f>
        <v/>
      </c>
      <c r="G7" s="17" t="str">
        <f t="shared" si="0"/>
        <v/>
      </c>
      <c r="H7" s="17" t="str">
        <f t="shared" si="0"/>
        <v/>
      </c>
      <c r="I7" s="5"/>
      <c r="L7" s="17" t="str">
        <f t="shared" ref="L7:N7" si="1">""</f>
        <v/>
      </c>
      <c r="M7" s="39" t="str">
        <f t="shared" si="1"/>
        <v/>
      </c>
      <c r="N7" s="17" t="str">
        <f t="shared" si="1"/>
        <v/>
      </c>
      <c r="V7" s="51" t="e">
        <f>V8+#REF!+#REF!+#REF!+#REF!+#REF!+#REF!+#REF!+#REF!+#REF!+#REF!+#REF!+#REF!+#REF!+#REF!+#REF!+#REF!+#REF!+#REF!+#REF!+#REF!</f>
        <v>#REF!</v>
      </c>
      <c r="W7" s="51" t="e">
        <f>W8+#REF!+#REF!+#REF!+#REF!+#REF!+#REF!+#REF!+#REF!+#REF!+#REF!+#REF!+#REF!+#REF!+#REF!+#REF!+#REF!+#REF!+#REF!+#REF!+#REF!</f>
        <v>#REF!</v>
      </c>
    </row>
    <row r="8" ht="19.7" customHeight="1" spans="1:24">
      <c r="A8" s="130" t="s">
        <v>997</v>
      </c>
      <c r="B8" s="130"/>
      <c r="P8" s="52"/>
      <c r="T8" s="53" t="s">
        <v>86</v>
      </c>
      <c r="U8" s="53" t="s">
        <v>1003</v>
      </c>
      <c r="V8" s="54">
        <v>19998</v>
      </c>
      <c r="W8" s="6">
        <f t="shared" ref="W8:W10" si="2">B8-V8</f>
        <v>-19998</v>
      </c>
      <c r="X8" s="6" t="e">
        <f t="shared" ref="X8:X10" si="3">T8-A8</f>
        <v>#VALUE!</v>
      </c>
    </row>
    <row r="9" ht="19.7" customHeight="1" spans="16:24">
      <c r="P9" s="52"/>
      <c r="T9" s="53" t="s">
        <v>88</v>
      </c>
      <c r="U9" s="53" t="s">
        <v>89</v>
      </c>
      <c r="V9" s="54">
        <v>19998</v>
      </c>
      <c r="W9" s="6">
        <f t="shared" si="2"/>
        <v>-19998</v>
      </c>
      <c r="X9" s="6">
        <f t="shared" si="3"/>
        <v>23203</v>
      </c>
    </row>
    <row r="10" ht="19.7" customHeight="1" spans="16:24">
      <c r="P10" s="52"/>
      <c r="T10" s="53" t="s">
        <v>90</v>
      </c>
      <c r="U10" s="53" t="s">
        <v>91</v>
      </c>
      <c r="V10" s="54">
        <v>19998</v>
      </c>
      <c r="W10" s="6">
        <f t="shared" si="2"/>
        <v>-19998</v>
      </c>
      <c r="X10" s="6">
        <f t="shared" si="3"/>
        <v>2320301</v>
      </c>
    </row>
    <row r="11" ht="19.7" customHeight="1" spans="16:16">
      <c r="P11" s="52"/>
    </row>
    <row r="12" ht="19.7" customHeight="1" spans="16:16">
      <c r="P12" s="52"/>
    </row>
    <row r="13" ht="19.7" customHeight="1" spans="16:16">
      <c r="P13" s="52"/>
    </row>
    <row r="14" ht="19.7" customHeight="1" spans="16:16">
      <c r="P14" s="52"/>
    </row>
    <row r="15" ht="19.7" customHeight="1" spans="16:16">
      <c r="P15" s="52"/>
    </row>
    <row r="16" ht="19.7" customHeight="1" spans="16:16">
      <c r="P16" s="52"/>
    </row>
    <row r="17" ht="19.7" customHeight="1" spans="16:16">
      <c r="P17" s="52"/>
    </row>
    <row r="18" ht="19.7" customHeight="1" spans="16:16">
      <c r="P18" s="52"/>
    </row>
    <row r="19" ht="19.7" customHeight="1" spans="16:16">
      <c r="P19" s="52"/>
    </row>
    <row r="20" ht="19.7" customHeight="1" spans="16:16">
      <c r="P20" s="52"/>
    </row>
    <row r="21" ht="19.7" customHeight="1" spans="16:16">
      <c r="P21" s="52"/>
    </row>
    <row r="22" ht="19.7" customHeight="1" spans="16:16">
      <c r="P22" s="52"/>
    </row>
    <row r="23" ht="19.7" customHeight="1" spans="16:16">
      <c r="P23" s="52"/>
    </row>
  </sheetData>
  <mergeCells count="2">
    <mergeCell ref="A2:B2"/>
    <mergeCell ref="A8:B8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Y24"/>
  <sheetViews>
    <sheetView workbookViewId="0">
      <selection activeCell="A2" sqref="A2:C2"/>
    </sheetView>
  </sheetViews>
  <sheetFormatPr defaultColWidth="7" defaultRowHeight="15"/>
  <cols>
    <col min="1" max="1" width="14.625" style="4" customWidth="1"/>
    <col min="2" max="2" width="46.625" style="1" customWidth="1"/>
    <col min="3" max="3" width="13" style="5" customWidth="1"/>
    <col min="4" max="4" width="10.375" style="1" hidden="1" customWidth="1"/>
    <col min="5" max="5" width="9.625" style="6" hidden="1" customWidth="1"/>
    <col min="6" max="6" width="8.125" style="6" hidden="1" customWidth="1"/>
    <col min="7" max="7" width="9.625" style="7" hidden="1" customWidth="1"/>
    <col min="8" max="8" width="17.5" style="7" hidden="1" customWidth="1"/>
    <col min="9" max="9" width="12.5" style="8" hidden="1" customWidth="1"/>
    <col min="10" max="10" width="7" style="9" hidden="1" customWidth="1"/>
    <col min="11" max="12" width="7" style="6" hidden="1" customWidth="1"/>
    <col min="13" max="13" width="13.875" style="6" hidden="1" customWidth="1"/>
    <col min="14" max="14" width="7.875" style="6" hidden="1" customWidth="1"/>
    <col min="15" max="15" width="9.5" style="6" hidden="1" customWidth="1"/>
    <col min="16" max="16" width="6.875" style="6" hidden="1" customWidth="1"/>
    <col min="17" max="17" width="9" style="6" hidden="1" customWidth="1"/>
    <col min="18" max="18" width="5.875" style="6" hidden="1" customWidth="1"/>
    <col min="19" max="19" width="5.25" style="6" hidden="1" customWidth="1"/>
    <col min="20" max="20" width="6.5" style="6" hidden="1" customWidth="1"/>
    <col min="21" max="22" width="7" style="6" hidden="1" customWidth="1"/>
    <col min="23" max="23" width="10.625" style="6" hidden="1" customWidth="1"/>
    <col min="24" max="24" width="10.5" style="6" hidden="1" customWidth="1"/>
    <col min="25" max="25" width="7" style="6" hidden="1" customWidth="1"/>
    <col min="26" max="16384" width="7" style="6"/>
  </cols>
  <sheetData>
    <row r="1" ht="23.45" customHeight="1" spans="1:1">
      <c r="A1" s="104" t="s">
        <v>1004</v>
      </c>
    </row>
    <row r="2" ht="24" spans="1:9">
      <c r="A2" s="11" t="s">
        <v>1005</v>
      </c>
      <c r="B2" s="12"/>
      <c r="C2" s="13"/>
      <c r="G2" s="6"/>
      <c r="H2" s="6"/>
      <c r="I2" s="6"/>
    </row>
    <row r="3" spans="3:13">
      <c r="C3" s="92" t="s">
        <v>880</v>
      </c>
      <c r="E3" s="6">
        <v>12.11</v>
      </c>
      <c r="G3" s="6">
        <v>12.22</v>
      </c>
      <c r="H3" s="6"/>
      <c r="I3" s="6"/>
      <c r="M3" s="6">
        <v>1.2</v>
      </c>
    </row>
    <row r="4" ht="45.75" customHeight="1" spans="1:15">
      <c r="A4" s="14" t="s">
        <v>1006</v>
      </c>
      <c r="B4" s="15" t="s">
        <v>1007</v>
      </c>
      <c r="C4" s="16" t="s">
        <v>4</v>
      </c>
      <c r="G4" s="114" t="s">
        <v>1008</v>
      </c>
      <c r="H4" s="114" t="s">
        <v>1009</v>
      </c>
      <c r="I4" s="114" t="s">
        <v>1010</v>
      </c>
      <c r="M4" s="114" t="s">
        <v>1008</v>
      </c>
      <c r="N4" s="118" t="s">
        <v>1009</v>
      </c>
      <c r="O4" s="114" t="s">
        <v>1010</v>
      </c>
    </row>
    <row r="5" ht="45.75" customHeight="1" spans="1:25">
      <c r="A5" s="18" t="s">
        <v>1011</v>
      </c>
      <c r="B5" s="19" t="s">
        <v>1012</v>
      </c>
      <c r="C5" s="122"/>
      <c r="D5" s="21">
        <v>105429</v>
      </c>
      <c r="E5" s="112">
        <v>595734.14</v>
      </c>
      <c r="F5" s="6">
        <f>104401+13602</f>
        <v>118003</v>
      </c>
      <c r="G5" s="7" t="s">
        <v>51</v>
      </c>
      <c r="H5" s="7" t="s">
        <v>889</v>
      </c>
      <c r="I5" s="8">
        <v>596221.15</v>
      </c>
      <c r="J5" s="9">
        <f t="shared" ref="J5:J7" si="0">G5-A5</f>
        <v>-29</v>
      </c>
      <c r="K5" s="52">
        <f t="shared" ref="K5:K7" si="1">I5-C5</f>
        <v>596221.15</v>
      </c>
      <c r="L5" s="52">
        <v>75943</v>
      </c>
      <c r="M5" s="7" t="s">
        <v>51</v>
      </c>
      <c r="N5" s="7" t="s">
        <v>889</v>
      </c>
      <c r="O5" s="8">
        <v>643048.95</v>
      </c>
      <c r="P5" s="9">
        <f t="shared" ref="P5:P7" si="2">M5-A5</f>
        <v>-29</v>
      </c>
      <c r="Q5" s="52">
        <f t="shared" ref="Q5:Q7" si="3">O5-C5</f>
        <v>643048.95</v>
      </c>
      <c r="S5" s="6">
        <v>717759</v>
      </c>
      <c r="U5" s="53" t="s">
        <v>51</v>
      </c>
      <c r="V5" s="53" t="s">
        <v>889</v>
      </c>
      <c r="W5" s="54">
        <v>659380.53</v>
      </c>
      <c r="X5" s="6">
        <f t="shared" ref="X5:X7" si="4">C5-W5</f>
        <v>-659380.53</v>
      </c>
      <c r="Y5" s="6">
        <f t="shared" ref="Y5:Y7" si="5">U5-A5</f>
        <v>-29</v>
      </c>
    </row>
    <row r="6" s="120" customFormat="1" ht="45.75" customHeight="1" spans="1:25">
      <c r="A6" s="24" t="s">
        <v>1013</v>
      </c>
      <c r="B6" s="24" t="s">
        <v>938</v>
      </c>
      <c r="C6" s="122"/>
      <c r="D6" s="123"/>
      <c r="E6" s="120">
        <v>7616.62</v>
      </c>
      <c r="G6" s="124" t="s">
        <v>54</v>
      </c>
      <c r="H6" s="124" t="s">
        <v>1014</v>
      </c>
      <c r="I6" s="124">
        <v>7616.62</v>
      </c>
      <c r="J6" s="120">
        <f t="shared" si="0"/>
        <v>-2907</v>
      </c>
      <c r="K6" s="120">
        <f t="shared" si="1"/>
        <v>7616.62</v>
      </c>
      <c r="M6" s="124" t="s">
        <v>54</v>
      </c>
      <c r="N6" s="124" t="s">
        <v>1014</v>
      </c>
      <c r="O6" s="124">
        <v>7749.58</v>
      </c>
      <c r="P6" s="120">
        <f t="shared" si="2"/>
        <v>-2907</v>
      </c>
      <c r="Q6" s="120">
        <f t="shared" si="3"/>
        <v>7749.58</v>
      </c>
      <c r="U6" s="131" t="s">
        <v>54</v>
      </c>
      <c r="V6" s="131" t="s">
        <v>1014</v>
      </c>
      <c r="W6" s="131">
        <v>8475.47</v>
      </c>
      <c r="X6" s="120">
        <f t="shared" si="4"/>
        <v>-8475.47</v>
      </c>
      <c r="Y6" s="120">
        <f t="shared" si="5"/>
        <v>-2907</v>
      </c>
    </row>
    <row r="7" s="121" customFormat="1" ht="45.75" customHeight="1" spans="1:25">
      <c r="A7" s="28" t="s">
        <v>1015</v>
      </c>
      <c r="B7" s="28" t="s">
        <v>1016</v>
      </c>
      <c r="C7" s="122"/>
      <c r="D7" s="125"/>
      <c r="E7" s="121">
        <v>3922.87</v>
      </c>
      <c r="G7" s="126" t="s">
        <v>57</v>
      </c>
      <c r="H7" s="126" t="s">
        <v>1017</v>
      </c>
      <c r="I7" s="126">
        <v>3922.87</v>
      </c>
      <c r="J7" s="121">
        <f t="shared" si="0"/>
        <v>-290702</v>
      </c>
      <c r="K7" s="121">
        <f t="shared" si="1"/>
        <v>3922.87</v>
      </c>
      <c r="L7" s="121">
        <v>750</v>
      </c>
      <c r="M7" s="126" t="s">
        <v>57</v>
      </c>
      <c r="N7" s="126" t="s">
        <v>1017</v>
      </c>
      <c r="O7" s="126">
        <v>4041.81</v>
      </c>
      <c r="P7" s="121">
        <f t="shared" si="2"/>
        <v>-290702</v>
      </c>
      <c r="Q7" s="121">
        <f t="shared" si="3"/>
        <v>4041.81</v>
      </c>
      <c r="U7" s="132" t="s">
        <v>57</v>
      </c>
      <c r="V7" s="132" t="s">
        <v>1017</v>
      </c>
      <c r="W7" s="132">
        <v>4680.94</v>
      </c>
      <c r="X7" s="121">
        <f t="shared" si="4"/>
        <v>-4680.94</v>
      </c>
      <c r="Y7" s="121">
        <f t="shared" si="5"/>
        <v>-290702</v>
      </c>
    </row>
    <row r="8" ht="45.75" customHeight="1" spans="1:24">
      <c r="A8" s="127" t="s">
        <v>43</v>
      </c>
      <c r="B8" s="128"/>
      <c r="C8" s="129"/>
      <c r="G8" s="114" t="str">
        <f t="shared" ref="G8:I8" si="6">""</f>
        <v/>
      </c>
      <c r="H8" s="114" t="str">
        <f t="shared" si="6"/>
        <v/>
      </c>
      <c r="I8" s="114" t="str">
        <f t="shared" si="6"/>
        <v/>
      </c>
      <c r="M8" s="114" t="str">
        <f t="shared" ref="M8:O8" si="7">""</f>
        <v/>
      </c>
      <c r="N8" s="118" t="str">
        <f t="shared" si="7"/>
        <v/>
      </c>
      <c r="O8" s="114" t="str">
        <f t="shared" si="7"/>
        <v/>
      </c>
      <c r="W8" s="51" t="e">
        <f>W9+#REF!+#REF!+#REF!+#REF!+#REF!+#REF!+#REF!+#REF!+#REF!+#REF!+#REF!+#REF!+#REF!+#REF!+#REF!+#REF!+#REF!+#REF!+#REF!+#REF!</f>
        <v>#REF!</v>
      </c>
      <c r="X8" s="51" t="e">
        <f>X9+#REF!+#REF!+#REF!+#REF!+#REF!+#REF!+#REF!+#REF!+#REF!+#REF!+#REF!+#REF!+#REF!+#REF!+#REF!+#REF!+#REF!+#REF!+#REF!+#REF!</f>
        <v>#REF!</v>
      </c>
    </row>
    <row r="9" ht="27" customHeight="1" spans="1:25">
      <c r="A9" s="130" t="s">
        <v>997</v>
      </c>
      <c r="B9" s="130"/>
      <c r="C9" s="130"/>
      <c r="Q9" s="52"/>
      <c r="U9" s="53" t="s">
        <v>86</v>
      </c>
      <c r="V9" s="53" t="s">
        <v>1003</v>
      </c>
      <c r="W9" s="54">
        <v>19998</v>
      </c>
      <c r="X9" s="6">
        <f t="shared" ref="X9:X11" si="8">C9-W9</f>
        <v>-19998</v>
      </c>
      <c r="Y9" s="6" t="e">
        <f t="shared" ref="Y9:Y11" si="9">U9-A9</f>
        <v>#VALUE!</v>
      </c>
    </row>
    <row r="10" ht="19.7" customHeight="1" spans="17:25">
      <c r="Q10" s="52"/>
      <c r="U10" s="53" t="s">
        <v>88</v>
      </c>
      <c r="V10" s="53" t="s">
        <v>89</v>
      </c>
      <c r="W10" s="54">
        <v>19998</v>
      </c>
      <c r="X10" s="6">
        <f t="shared" si="8"/>
        <v>-19998</v>
      </c>
      <c r="Y10" s="6">
        <f t="shared" si="9"/>
        <v>23203</v>
      </c>
    </row>
    <row r="11" ht="19.7" customHeight="1" spans="17:25">
      <c r="Q11" s="52"/>
      <c r="U11" s="53" t="s">
        <v>90</v>
      </c>
      <c r="V11" s="53" t="s">
        <v>91</v>
      </c>
      <c r="W11" s="54">
        <v>19998</v>
      </c>
      <c r="X11" s="6">
        <f t="shared" si="8"/>
        <v>-19998</v>
      </c>
      <c r="Y11" s="6">
        <f t="shared" si="9"/>
        <v>2320301</v>
      </c>
    </row>
    <row r="12" ht="19.7" customHeight="1" spans="17:17">
      <c r="Q12" s="52"/>
    </row>
    <row r="13" ht="19.7" customHeight="1" spans="17:17">
      <c r="Q13" s="52"/>
    </row>
    <row r="14" ht="19.7" customHeight="1" spans="17:17">
      <c r="Q14" s="52"/>
    </row>
    <row r="15" ht="19.7" customHeight="1" spans="17:17">
      <c r="Q15" s="52"/>
    </row>
    <row r="16" ht="19.7" customHeight="1" spans="17:17">
      <c r="Q16" s="52"/>
    </row>
    <row r="17" ht="19.7" customHeight="1" spans="17:17">
      <c r="Q17" s="52"/>
    </row>
    <row r="18" ht="19.7" customHeight="1" spans="17:17">
      <c r="Q18" s="52"/>
    </row>
    <row r="19" ht="19.7" customHeight="1" spans="17:17">
      <c r="Q19" s="52"/>
    </row>
    <row r="20" ht="19.7" customHeight="1" spans="17:17">
      <c r="Q20" s="52"/>
    </row>
    <row r="21" ht="19.7" customHeight="1" spans="17:17">
      <c r="Q21" s="52"/>
    </row>
    <row r="22" ht="19.7" customHeight="1" spans="17:17">
      <c r="Q22" s="52"/>
    </row>
    <row r="23" ht="19.7" customHeight="1" spans="17:17">
      <c r="Q23" s="52"/>
    </row>
    <row r="24" ht="19.7" customHeight="1" spans="17:17">
      <c r="Q24" s="52"/>
    </row>
  </sheetData>
  <mergeCells count="3">
    <mergeCell ref="A2:C2"/>
    <mergeCell ref="A8:B8"/>
    <mergeCell ref="A9:C9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1"/>
  </sheetPr>
  <dimension ref="A1:X28"/>
  <sheetViews>
    <sheetView workbookViewId="0">
      <selection activeCell="A2" sqref="A2:B2"/>
    </sheetView>
  </sheetViews>
  <sheetFormatPr defaultColWidth="7" defaultRowHeight="15"/>
  <cols>
    <col min="1" max="2" width="37" style="4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7" hidden="1" customWidth="1"/>
    <col min="7" max="7" width="17.5" style="7" hidden="1" customWidth="1"/>
    <col min="8" max="8" width="12.5" style="8" hidden="1" customWidth="1"/>
    <col min="9" max="9" width="7" style="9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1.75" customHeight="1" spans="1:2">
      <c r="A1" s="104" t="s">
        <v>1018</v>
      </c>
      <c r="B1" s="104"/>
    </row>
    <row r="2" ht="51.95" customHeight="1" spans="1:8">
      <c r="A2" s="105" t="s">
        <v>1019</v>
      </c>
      <c r="B2" s="106"/>
      <c r="F2" s="6"/>
      <c r="G2" s="6"/>
      <c r="H2" s="6"/>
    </row>
    <row r="3" spans="2:12">
      <c r="B3" s="92" t="s">
        <v>880</v>
      </c>
      <c r="D3" s="6">
        <v>12.11</v>
      </c>
      <c r="F3" s="6">
        <v>12.22</v>
      </c>
      <c r="G3" s="6"/>
      <c r="H3" s="6"/>
      <c r="L3" s="6">
        <v>1.2</v>
      </c>
    </row>
    <row r="4" s="103" customFormat="1" ht="39.75" customHeight="1" spans="1:14">
      <c r="A4" s="107" t="s">
        <v>881</v>
      </c>
      <c r="B4" s="107" t="s">
        <v>942</v>
      </c>
      <c r="C4" s="108"/>
      <c r="F4" s="109" t="s">
        <v>885</v>
      </c>
      <c r="G4" s="109" t="s">
        <v>886</v>
      </c>
      <c r="H4" s="109" t="s">
        <v>887</v>
      </c>
      <c r="I4" s="116"/>
      <c r="L4" s="109" t="s">
        <v>885</v>
      </c>
      <c r="M4" s="117" t="s">
        <v>886</v>
      </c>
      <c r="N4" s="109" t="s">
        <v>887</v>
      </c>
    </row>
    <row r="5" ht="39.75" customHeight="1" spans="1:24">
      <c r="A5" s="110" t="s">
        <v>888</v>
      </c>
      <c r="B5" s="111"/>
      <c r="C5" s="21">
        <v>105429</v>
      </c>
      <c r="D5" s="112">
        <v>595734.14</v>
      </c>
      <c r="E5" s="6">
        <f>104401+13602</f>
        <v>118003</v>
      </c>
      <c r="F5" s="7" t="s">
        <v>51</v>
      </c>
      <c r="G5" s="7" t="s">
        <v>889</v>
      </c>
      <c r="H5" s="8">
        <v>596221.15</v>
      </c>
      <c r="I5" s="9" t="e">
        <f>F5-A5</f>
        <v>#VALUE!</v>
      </c>
      <c r="J5" s="52" t="e">
        <f>H5-#REF!</f>
        <v>#REF!</v>
      </c>
      <c r="K5" s="52">
        <v>75943</v>
      </c>
      <c r="L5" s="7" t="s">
        <v>51</v>
      </c>
      <c r="M5" s="7" t="s">
        <v>889</v>
      </c>
      <c r="N5" s="8">
        <v>643048.95</v>
      </c>
      <c r="O5" s="9" t="e">
        <f>L5-A5</f>
        <v>#VALUE!</v>
      </c>
      <c r="P5" s="52" t="e">
        <f>N5-#REF!</f>
        <v>#REF!</v>
      </c>
      <c r="R5" s="6">
        <v>717759</v>
      </c>
      <c r="T5" s="53" t="s">
        <v>51</v>
      </c>
      <c r="U5" s="53" t="s">
        <v>889</v>
      </c>
      <c r="V5" s="54">
        <v>659380.53</v>
      </c>
      <c r="W5" s="6" t="e">
        <f>#REF!-V5</f>
        <v>#REF!</v>
      </c>
      <c r="X5" s="6" t="e">
        <f>T5-A5</f>
        <v>#VALUE!</v>
      </c>
    </row>
    <row r="6" ht="39.75" customHeight="1" spans="1:22">
      <c r="A6" s="110" t="s">
        <v>890</v>
      </c>
      <c r="B6" s="111"/>
      <c r="C6" s="21"/>
      <c r="D6" s="112"/>
      <c r="J6" s="52"/>
      <c r="K6" s="52"/>
      <c r="L6" s="7"/>
      <c r="M6" s="7"/>
      <c r="N6" s="8"/>
      <c r="O6" s="9"/>
      <c r="P6" s="52"/>
      <c r="T6" s="53"/>
      <c r="U6" s="53"/>
      <c r="V6" s="54"/>
    </row>
    <row r="7" ht="39.75" customHeight="1" spans="1:22">
      <c r="A7" s="110" t="s">
        <v>891</v>
      </c>
      <c r="B7" s="111"/>
      <c r="C7" s="21"/>
      <c r="D7" s="112"/>
      <c r="J7" s="52"/>
      <c r="K7" s="52"/>
      <c r="L7" s="7"/>
      <c r="M7" s="7"/>
      <c r="N7" s="8"/>
      <c r="O7" s="9"/>
      <c r="P7" s="52"/>
      <c r="T7" s="53"/>
      <c r="U7" s="53"/>
      <c r="V7" s="54"/>
    </row>
    <row r="8" ht="39.75" customHeight="1" spans="1:22">
      <c r="A8" s="110" t="s">
        <v>892</v>
      </c>
      <c r="B8" s="111"/>
      <c r="C8" s="21"/>
      <c r="D8" s="112"/>
      <c r="J8" s="52"/>
      <c r="K8" s="52"/>
      <c r="L8" s="7"/>
      <c r="M8" s="7"/>
      <c r="N8" s="8"/>
      <c r="O8" s="9"/>
      <c r="P8" s="52"/>
      <c r="T8" s="53"/>
      <c r="U8" s="53"/>
      <c r="V8" s="54"/>
    </row>
    <row r="9" ht="39.75" customHeight="1" spans="1:22">
      <c r="A9" s="110" t="s">
        <v>893</v>
      </c>
      <c r="B9" s="111"/>
      <c r="C9" s="21"/>
      <c r="D9" s="112"/>
      <c r="J9" s="52"/>
      <c r="K9" s="52"/>
      <c r="L9" s="7"/>
      <c r="M9" s="7"/>
      <c r="N9" s="8"/>
      <c r="O9" s="9"/>
      <c r="P9" s="52"/>
      <c r="T9" s="53"/>
      <c r="U9" s="53"/>
      <c r="V9" s="54"/>
    </row>
    <row r="10" ht="39.75" customHeight="1" spans="1:22">
      <c r="A10" s="110" t="s">
        <v>894</v>
      </c>
      <c r="B10" s="111"/>
      <c r="C10" s="21"/>
      <c r="D10" s="112"/>
      <c r="J10" s="52"/>
      <c r="K10" s="52"/>
      <c r="L10" s="7"/>
      <c r="M10" s="7"/>
      <c r="N10" s="8"/>
      <c r="O10" s="9"/>
      <c r="P10" s="52"/>
      <c r="T10" s="53"/>
      <c r="U10" s="53"/>
      <c r="V10" s="54"/>
    </row>
    <row r="11" ht="39.75" customHeight="1" spans="1:22">
      <c r="A11" s="110" t="s">
        <v>895</v>
      </c>
      <c r="B11" s="113"/>
      <c r="C11" s="21"/>
      <c r="D11" s="52"/>
      <c r="J11" s="52"/>
      <c r="K11" s="52"/>
      <c r="L11" s="7"/>
      <c r="M11" s="7"/>
      <c r="N11" s="8"/>
      <c r="O11" s="9"/>
      <c r="P11" s="52"/>
      <c r="T11" s="53"/>
      <c r="U11" s="53"/>
      <c r="V11" s="54"/>
    </row>
    <row r="12" ht="39.75" customHeight="1" spans="1:23">
      <c r="A12" s="14" t="s">
        <v>43</v>
      </c>
      <c r="B12" s="111"/>
      <c r="F12" s="114" t="str">
        <f t="shared" ref="F12:H12" si="0">""</f>
        <v/>
      </c>
      <c r="G12" s="114" t="str">
        <f t="shared" si="0"/>
        <v/>
      </c>
      <c r="H12" s="114" t="str">
        <f t="shared" si="0"/>
        <v/>
      </c>
      <c r="L12" s="114" t="str">
        <f t="shared" ref="L12:N12" si="1">""</f>
        <v/>
      </c>
      <c r="M12" s="118" t="str">
        <f t="shared" si="1"/>
        <v/>
      </c>
      <c r="N12" s="114" t="str">
        <f t="shared" si="1"/>
        <v/>
      </c>
      <c r="V12" s="119" t="e">
        <f>V13+#REF!+#REF!+#REF!+#REF!+#REF!+#REF!+#REF!+#REF!+#REF!+#REF!+#REF!+#REF!+#REF!+#REF!+#REF!+#REF!+#REF!+#REF!+#REF!+#REF!</f>
        <v>#REF!</v>
      </c>
      <c r="W12" s="119" t="e">
        <f>W13+#REF!+#REF!+#REF!+#REF!+#REF!+#REF!+#REF!+#REF!+#REF!+#REF!+#REF!+#REF!+#REF!+#REF!+#REF!+#REF!+#REF!+#REF!+#REF!+#REF!</f>
        <v>#REF!</v>
      </c>
    </row>
    <row r="13" ht="19.7" customHeight="1" spans="1:24">
      <c r="A13" s="115" t="s">
        <v>896</v>
      </c>
      <c r="P13" s="52"/>
      <c r="T13" s="53" t="s">
        <v>86</v>
      </c>
      <c r="U13" s="53" t="s">
        <v>87</v>
      </c>
      <c r="V13" s="54">
        <v>19998</v>
      </c>
      <c r="W13" s="6" t="e">
        <f>#REF!-V13</f>
        <v>#REF!</v>
      </c>
      <c r="X13" s="6" t="e">
        <f t="shared" ref="X13:X15" si="2">T13-A13</f>
        <v>#VALUE!</v>
      </c>
    </row>
    <row r="14" ht="19.7" customHeight="1" spans="16:24">
      <c r="P14" s="52"/>
      <c r="T14" s="53" t="s">
        <v>88</v>
      </c>
      <c r="U14" s="53" t="s">
        <v>89</v>
      </c>
      <c r="V14" s="54">
        <v>19998</v>
      </c>
      <c r="W14" s="6" t="e">
        <f>#REF!-V14</f>
        <v>#REF!</v>
      </c>
      <c r="X14" s="6">
        <f t="shared" si="2"/>
        <v>23203</v>
      </c>
    </row>
    <row r="15" ht="19.7" customHeight="1" spans="16:24">
      <c r="P15" s="52"/>
      <c r="T15" s="53" t="s">
        <v>90</v>
      </c>
      <c r="U15" s="53" t="s">
        <v>91</v>
      </c>
      <c r="V15" s="54">
        <v>19998</v>
      </c>
      <c r="W15" s="6" t="e">
        <f>#REF!-V15</f>
        <v>#REF!</v>
      </c>
      <c r="X15" s="6">
        <f t="shared" si="2"/>
        <v>2320301</v>
      </c>
    </row>
    <row r="16" ht="19.7" customHeight="1" spans="16:16">
      <c r="P16" s="52"/>
    </row>
    <row r="17" s="6" customFormat="1" ht="19.7" customHeight="1" spans="16:16">
      <c r="P17" s="52"/>
    </row>
    <row r="18" s="6" customFormat="1" ht="19.7" customHeight="1" spans="16:16">
      <c r="P18" s="52"/>
    </row>
    <row r="19" s="6" customFormat="1" ht="19.7" customHeight="1" spans="16:16">
      <c r="P19" s="52"/>
    </row>
    <row r="20" s="6" customFormat="1" ht="19.7" customHeight="1" spans="16:16">
      <c r="P20" s="52"/>
    </row>
    <row r="21" s="6" customFormat="1" ht="19.7" customHeight="1" spans="16:16">
      <c r="P21" s="52"/>
    </row>
    <row r="22" s="6" customFormat="1" ht="19.7" customHeight="1" spans="16:16">
      <c r="P22" s="52"/>
    </row>
    <row r="23" s="6" customFormat="1" ht="19.7" customHeight="1" spans="16:16">
      <c r="P23" s="52"/>
    </row>
    <row r="24" s="6" customFormat="1" ht="19.7" customHeight="1" spans="16:16">
      <c r="P24" s="52"/>
    </row>
    <row r="25" s="6" customFormat="1" ht="19.7" customHeight="1" spans="16:16">
      <c r="P25" s="52"/>
    </row>
    <row r="26" s="6" customFormat="1" ht="19.7" customHeight="1" spans="16:16">
      <c r="P26" s="52"/>
    </row>
    <row r="27" s="6" customFormat="1" ht="19.7" customHeight="1" spans="16:16">
      <c r="P27" s="52"/>
    </row>
    <row r="28" s="6" customFormat="1" ht="19.7" customHeight="1" spans="16:16">
      <c r="P28" s="52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1"/>
  </sheetPr>
  <dimension ref="A1:E9"/>
  <sheetViews>
    <sheetView workbookViewId="0">
      <selection activeCell="A2" sqref="A2"/>
    </sheetView>
  </sheetViews>
  <sheetFormatPr defaultColWidth="7.875" defaultRowHeight="15.75" outlineLevelCol="4"/>
  <cols>
    <col min="1" max="1" width="38.625" style="86" customWidth="1"/>
    <col min="2" max="2" width="37.625" style="86" customWidth="1"/>
    <col min="3" max="3" width="8" style="86" customWidth="1"/>
    <col min="4" max="4" width="7.875" style="86" customWidth="1"/>
    <col min="5" max="5" width="8.5" style="86" hidden="1" customWidth="1"/>
    <col min="6" max="6" width="7.875" style="86" hidden="1" customWidth="1"/>
    <col min="7" max="254" width="7.875" style="86"/>
    <col min="255" max="255" width="35.75" style="86" customWidth="1"/>
    <col min="256" max="256" width="7.875" style="86" hidden="1" customWidth="1"/>
    <col min="257" max="258" width="12" style="86" customWidth="1"/>
    <col min="259" max="259" width="8" style="86" customWidth="1"/>
    <col min="260" max="260" width="7.875" style="86" customWidth="1"/>
    <col min="261" max="262" width="7.875" style="86" hidden="1" customWidth="1"/>
    <col min="263" max="510" width="7.875" style="86"/>
    <col min="511" max="511" width="35.75" style="86" customWidth="1"/>
    <col min="512" max="512" width="7.875" style="86" hidden="1" customWidth="1"/>
    <col min="513" max="514" width="12" style="86" customWidth="1"/>
    <col min="515" max="515" width="8" style="86" customWidth="1"/>
    <col min="516" max="516" width="7.875" style="86" customWidth="1"/>
    <col min="517" max="518" width="7.875" style="86" hidden="1" customWidth="1"/>
    <col min="519" max="766" width="7.875" style="86"/>
    <col min="767" max="767" width="35.75" style="86" customWidth="1"/>
    <col min="768" max="768" width="7.875" style="86" hidden="1" customWidth="1"/>
    <col min="769" max="770" width="12" style="86" customWidth="1"/>
    <col min="771" max="771" width="8" style="86" customWidth="1"/>
    <col min="772" max="772" width="7.875" style="86" customWidth="1"/>
    <col min="773" max="774" width="7.875" style="86" hidden="1" customWidth="1"/>
    <col min="775" max="1022" width="7.875" style="86"/>
    <col min="1023" max="1023" width="35.75" style="86" customWidth="1"/>
    <col min="1024" max="1024" width="7.875" style="86" hidden="1" customWidth="1"/>
    <col min="1025" max="1026" width="12" style="86" customWidth="1"/>
    <col min="1027" max="1027" width="8" style="86" customWidth="1"/>
    <col min="1028" max="1028" width="7.875" style="86" customWidth="1"/>
    <col min="1029" max="1030" width="7.875" style="86" hidden="1" customWidth="1"/>
    <col min="1031" max="1278" width="7.875" style="86"/>
    <col min="1279" max="1279" width="35.75" style="86" customWidth="1"/>
    <col min="1280" max="1280" width="7.875" style="86" hidden="1" customWidth="1"/>
    <col min="1281" max="1282" width="12" style="86" customWidth="1"/>
    <col min="1283" max="1283" width="8" style="86" customWidth="1"/>
    <col min="1284" max="1284" width="7.875" style="86" customWidth="1"/>
    <col min="1285" max="1286" width="7.875" style="86" hidden="1" customWidth="1"/>
    <col min="1287" max="1534" width="7.875" style="86"/>
    <col min="1535" max="1535" width="35.75" style="86" customWidth="1"/>
    <col min="1536" max="1536" width="7.875" style="86" hidden="1" customWidth="1"/>
    <col min="1537" max="1538" width="12" style="86" customWidth="1"/>
    <col min="1539" max="1539" width="8" style="86" customWidth="1"/>
    <col min="1540" max="1540" width="7.875" style="86" customWidth="1"/>
    <col min="1541" max="1542" width="7.875" style="86" hidden="1" customWidth="1"/>
    <col min="1543" max="1790" width="7.875" style="86"/>
    <col min="1791" max="1791" width="35.75" style="86" customWidth="1"/>
    <col min="1792" max="1792" width="7.875" style="86" hidden="1" customWidth="1"/>
    <col min="1793" max="1794" width="12" style="86" customWidth="1"/>
    <col min="1795" max="1795" width="8" style="86" customWidth="1"/>
    <col min="1796" max="1796" width="7.875" style="86" customWidth="1"/>
    <col min="1797" max="1798" width="7.875" style="86" hidden="1" customWidth="1"/>
    <col min="1799" max="2046" width="7.875" style="86"/>
    <col min="2047" max="2047" width="35.75" style="86" customWidth="1"/>
    <col min="2048" max="2048" width="7.875" style="86" hidden="1" customWidth="1"/>
    <col min="2049" max="2050" width="12" style="86" customWidth="1"/>
    <col min="2051" max="2051" width="8" style="86" customWidth="1"/>
    <col min="2052" max="2052" width="7.875" style="86" customWidth="1"/>
    <col min="2053" max="2054" width="7.875" style="86" hidden="1" customWidth="1"/>
    <col min="2055" max="2302" width="7.875" style="86"/>
    <col min="2303" max="2303" width="35.75" style="86" customWidth="1"/>
    <col min="2304" max="2304" width="7.875" style="86" hidden="1" customWidth="1"/>
    <col min="2305" max="2306" width="12" style="86" customWidth="1"/>
    <col min="2307" max="2307" width="8" style="86" customWidth="1"/>
    <col min="2308" max="2308" width="7.875" style="86" customWidth="1"/>
    <col min="2309" max="2310" width="7.875" style="86" hidden="1" customWidth="1"/>
    <col min="2311" max="2558" width="7.875" style="86"/>
    <col min="2559" max="2559" width="35.75" style="86" customWidth="1"/>
    <col min="2560" max="2560" width="7.875" style="86" hidden="1" customWidth="1"/>
    <col min="2561" max="2562" width="12" style="86" customWidth="1"/>
    <col min="2563" max="2563" width="8" style="86" customWidth="1"/>
    <col min="2564" max="2564" width="7.875" style="86" customWidth="1"/>
    <col min="2565" max="2566" width="7.875" style="86" hidden="1" customWidth="1"/>
    <col min="2567" max="2814" width="7.875" style="86"/>
    <col min="2815" max="2815" width="35.75" style="86" customWidth="1"/>
    <col min="2816" max="2816" width="7.875" style="86" hidden="1" customWidth="1"/>
    <col min="2817" max="2818" width="12" style="86" customWidth="1"/>
    <col min="2819" max="2819" width="8" style="86" customWidth="1"/>
    <col min="2820" max="2820" width="7.875" style="86" customWidth="1"/>
    <col min="2821" max="2822" width="7.875" style="86" hidden="1" customWidth="1"/>
    <col min="2823" max="3070" width="7.875" style="86"/>
    <col min="3071" max="3071" width="35.75" style="86" customWidth="1"/>
    <col min="3072" max="3072" width="7.875" style="86" hidden="1" customWidth="1"/>
    <col min="3073" max="3074" width="12" style="86" customWidth="1"/>
    <col min="3075" max="3075" width="8" style="86" customWidth="1"/>
    <col min="3076" max="3076" width="7.875" style="86" customWidth="1"/>
    <col min="3077" max="3078" width="7.875" style="86" hidden="1" customWidth="1"/>
    <col min="3079" max="3326" width="7.875" style="86"/>
    <col min="3327" max="3327" width="35.75" style="86" customWidth="1"/>
    <col min="3328" max="3328" width="7.875" style="86" hidden="1" customWidth="1"/>
    <col min="3329" max="3330" width="12" style="86" customWidth="1"/>
    <col min="3331" max="3331" width="8" style="86" customWidth="1"/>
    <col min="3332" max="3332" width="7.875" style="86" customWidth="1"/>
    <col min="3333" max="3334" width="7.875" style="86" hidden="1" customWidth="1"/>
    <col min="3335" max="3582" width="7.875" style="86"/>
    <col min="3583" max="3583" width="35.75" style="86" customWidth="1"/>
    <col min="3584" max="3584" width="7.875" style="86" hidden="1" customWidth="1"/>
    <col min="3585" max="3586" width="12" style="86" customWidth="1"/>
    <col min="3587" max="3587" width="8" style="86" customWidth="1"/>
    <col min="3588" max="3588" width="7.875" style="86" customWidth="1"/>
    <col min="3589" max="3590" width="7.875" style="86" hidden="1" customWidth="1"/>
    <col min="3591" max="3838" width="7.875" style="86"/>
    <col min="3839" max="3839" width="35.75" style="86" customWidth="1"/>
    <col min="3840" max="3840" width="7.875" style="86" hidden="1" customWidth="1"/>
    <col min="3841" max="3842" width="12" style="86" customWidth="1"/>
    <col min="3843" max="3843" width="8" style="86" customWidth="1"/>
    <col min="3844" max="3844" width="7.875" style="86" customWidth="1"/>
    <col min="3845" max="3846" width="7.875" style="86" hidden="1" customWidth="1"/>
    <col min="3847" max="4094" width="7.875" style="86"/>
    <col min="4095" max="4095" width="35.75" style="86" customWidth="1"/>
    <col min="4096" max="4096" width="7.875" style="86" hidden="1" customWidth="1"/>
    <col min="4097" max="4098" width="12" style="86" customWidth="1"/>
    <col min="4099" max="4099" width="8" style="86" customWidth="1"/>
    <col min="4100" max="4100" width="7.875" style="86" customWidth="1"/>
    <col min="4101" max="4102" width="7.875" style="86" hidden="1" customWidth="1"/>
    <col min="4103" max="4350" width="7.875" style="86"/>
    <col min="4351" max="4351" width="35.75" style="86" customWidth="1"/>
    <col min="4352" max="4352" width="7.875" style="86" hidden="1" customWidth="1"/>
    <col min="4353" max="4354" width="12" style="86" customWidth="1"/>
    <col min="4355" max="4355" width="8" style="86" customWidth="1"/>
    <col min="4356" max="4356" width="7.875" style="86" customWidth="1"/>
    <col min="4357" max="4358" width="7.875" style="86" hidden="1" customWidth="1"/>
    <col min="4359" max="4606" width="7.875" style="86"/>
    <col min="4607" max="4607" width="35.75" style="86" customWidth="1"/>
    <col min="4608" max="4608" width="7.875" style="86" hidden="1" customWidth="1"/>
    <col min="4609" max="4610" width="12" style="86" customWidth="1"/>
    <col min="4611" max="4611" width="8" style="86" customWidth="1"/>
    <col min="4612" max="4612" width="7.875" style="86" customWidth="1"/>
    <col min="4613" max="4614" width="7.875" style="86" hidden="1" customWidth="1"/>
    <col min="4615" max="4862" width="7.875" style="86"/>
    <col min="4863" max="4863" width="35.75" style="86" customWidth="1"/>
    <col min="4864" max="4864" width="7.875" style="86" hidden="1" customWidth="1"/>
    <col min="4865" max="4866" width="12" style="86" customWidth="1"/>
    <col min="4867" max="4867" width="8" style="86" customWidth="1"/>
    <col min="4868" max="4868" width="7.875" style="86" customWidth="1"/>
    <col min="4869" max="4870" width="7.875" style="86" hidden="1" customWidth="1"/>
    <col min="4871" max="5118" width="7.875" style="86"/>
    <col min="5119" max="5119" width="35.75" style="86" customWidth="1"/>
    <col min="5120" max="5120" width="7.875" style="86" hidden="1" customWidth="1"/>
    <col min="5121" max="5122" width="12" style="86" customWidth="1"/>
    <col min="5123" max="5123" width="8" style="86" customWidth="1"/>
    <col min="5124" max="5124" width="7.875" style="86" customWidth="1"/>
    <col min="5125" max="5126" width="7.875" style="86" hidden="1" customWidth="1"/>
    <col min="5127" max="5374" width="7.875" style="86"/>
    <col min="5375" max="5375" width="35.75" style="86" customWidth="1"/>
    <col min="5376" max="5376" width="7.875" style="86" hidden="1" customWidth="1"/>
    <col min="5377" max="5378" width="12" style="86" customWidth="1"/>
    <col min="5379" max="5379" width="8" style="86" customWidth="1"/>
    <col min="5380" max="5380" width="7.875" style="86" customWidth="1"/>
    <col min="5381" max="5382" width="7.875" style="86" hidden="1" customWidth="1"/>
    <col min="5383" max="5630" width="7.875" style="86"/>
    <col min="5631" max="5631" width="35.75" style="86" customWidth="1"/>
    <col min="5632" max="5632" width="7.875" style="86" hidden="1" customWidth="1"/>
    <col min="5633" max="5634" width="12" style="86" customWidth="1"/>
    <col min="5635" max="5635" width="8" style="86" customWidth="1"/>
    <col min="5636" max="5636" width="7.875" style="86" customWidth="1"/>
    <col min="5637" max="5638" width="7.875" style="86" hidden="1" customWidth="1"/>
    <col min="5639" max="5886" width="7.875" style="86"/>
    <col min="5887" max="5887" width="35.75" style="86" customWidth="1"/>
    <col min="5888" max="5888" width="7.875" style="86" hidden="1" customWidth="1"/>
    <col min="5889" max="5890" width="12" style="86" customWidth="1"/>
    <col min="5891" max="5891" width="8" style="86" customWidth="1"/>
    <col min="5892" max="5892" width="7.875" style="86" customWidth="1"/>
    <col min="5893" max="5894" width="7.875" style="86" hidden="1" customWidth="1"/>
    <col min="5895" max="6142" width="7.875" style="86"/>
    <col min="6143" max="6143" width="35.75" style="86" customWidth="1"/>
    <col min="6144" max="6144" width="7.875" style="86" hidden="1" customWidth="1"/>
    <col min="6145" max="6146" width="12" style="86" customWidth="1"/>
    <col min="6147" max="6147" width="8" style="86" customWidth="1"/>
    <col min="6148" max="6148" width="7.875" style="86" customWidth="1"/>
    <col min="6149" max="6150" width="7.875" style="86" hidden="1" customWidth="1"/>
    <col min="6151" max="6398" width="7.875" style="86"/>
    <col min="6399" max="6399" width="35.75" style="86" customWidth="1"/>
    <col min="6400" max="6400" width="7.875" style="86" hidden="1" customWidth="1"/>
    <col min="6401" max="6402" width="12" style="86" customWidth="1"/>
    <col min="6403" max="6403" width="8" style="86" customWidth="1"/>
    <col min="6404" max="6404" width="7.875" style="86" customWidth="1"/>
    <col min="6405" max="6406" width="7.875" style="86" hidden="1" customWidth="1"/>
    <col min="6407" max="6654" width="7.875" style="86"/>
    <col min="6655" max="6655" width="35.75" style="86" customWidth="1"/>
    <col min="6656" max="6656" width="7.875" style="86" hidden="1" customWidth="1"/>
    <col min="6657" max="6658" width="12" style="86" customWidth="1"/>
    <col min="6659" max="6659" width="8" style="86" customWidth="1"/>
    <col min="6660" max="6660" width="7.875" style="86" customWidth="1"/>
    <col min="6661" max="6662" width="7.875" style="86" hidden="1" customWidth="1"/>
    <col min="6663" max="6910" width="7.875" style="86"/>
    <col min="6911" max="6911" width="35.75" style="86" customWidth="1"/>
    <col min="6912" max="6912" width="7.875" style="86" hidden="1" customWidth="1"/>
    <col min="6913" max="6914" width="12" style="86" customWidth="1"/>
    <col min="6915" max="6915" width="8" style="86" customWidth="1"/>
    <col min="6916" max="6916" width="7.875" style="86" customWidth="1"/>
    <col min="6917" max="6918" width="7.875" style="86" hidden="1" customWidth="1"/>
    <col min="6919" max="7166" width="7.875" style="86"/>
    <col min="7167" max="7167" width="35.75" style="86" customWidth="1"/>
    <col min="7168" max="7168" width="7.875" style="86" hidden="1" customWidth="1"/>
    <col min="7169" max="7170" width="12" style="86" customWidth="1"/>
    <col min="7171" max="7171" width="8" style="86" customWidth="1"/>
    <col min="7172" max="7172" width="7.875" style="86" customWidth="1"/>
    <col min="7173" max="7174" width="7.875" style="86" hidden="1" customWidth="1"/>
    <col min="7175" max="7422" width="7.875" style="86"/>
    <col min="7423" max="7423" width="35.75" style="86" customWidth="1"/>
    <col min="7424" max="7424" width="7.875" style="86" hidden="1" customWidth="1"/>
    <col min="7425" max="7426" width="12" style="86" customWidth="1"/>
    <col min="7427" max="7427" width="8" style="86" customWidth="1"/>
    <col min="7428" max="7428" width="7.875" style="86" customWidth="1"/>
    <col min="7429" max="7430" width="7.875" style="86" hidden="1" customWidth="1"/>
    <col min="7431" max="7678" width="7.875" style="86"/>
    <col min="7679" max="7679" width="35.75" style="86" customWidth="1"/>
    <col min="7680" max="7680" width="7.875" style="86" hidden="1" customWidth="1"/>
    <col min="7681" max="7682" width="12" style="86" customWidth="1"/>
    <col min="7683" max="7683" width="8" style="86" customWidth="1"/>
    <col min="7684" max="7684" width="7.875" style="86" customWidth="1"/>
    <col min="7685" max="7686" width="7.875" style="86" hidden="1" customWidth="1"/>
    <col min="7687" max="7934" width="7.875" style="86"/>
    <col min="7935" max="7935" width="35.75" style="86" customWidth="1"/>
    <col min="7936" max="7936" width="7.875" style="86" hidden="1" customWidth="1"/>
    <col min="7937" max="7938" width="12" style="86" customWidth="1"/>
    <col min="7939" max="7939" width="8" style="86" customWidth="1"/>
    <col min="7940" max="7940" width="7.875" style="86" customWidth="1"/>
    <col min="7941" max="7942" width="7.875" style="86" hidden="1" customWidth="1"/>
    <col min="7943" max="8190" width="7.875" style="86"/>
    <col min="8191" max="8191" width="35.75" style="86" customWidth="1"/>
    <col min="8192" max="8192" width="7.875" style="86" hidden="1" customWidth="1"/>
    <col min="8193" max="8194" width="12" style="86" customWidth="1"/>
    <col min="8195" max="8195" width="8" style="86" customWidth="1"/>
    <col min="8196" max="8196" width="7.875" style="86" customWidth="1"/>
    <col min="8197" max="8198" width="7.875" style="86" hidden="1" customWidth="1"/>
    <col min="8199" max="8446" width="7.875" style="86"/>
    <col min="8447" max="8447" width="35.75" style="86" customWidth="1"/>
    <col min="8448" max="8448" width="7.875" style="86" hidden="1" customWidth="1"/>
    <col min="8449" max="8450" width="12" style="86" customWidth="1"/>
    <col min="8451" max="8451" width="8" style="86" customWidth="1"/>
    <col min="8452" max="8452" width="7.875" style="86" customWidth="1"/>
    <col min="8453" max="8454" width="7.875" style="86" hidden="1" customWidth="1"/>
    <col min="8455" max="8702" width="7.875" style="86"/>
    <col min="8703" max="8703" width="35.75" style="86" customWidth="1"/>
    <col min="8704" max="8704" width="7.875" style="86" hidden="1" customWidth="1"/>
    <col min="8705" max="8706" width="12" style="86" customWidth="1"/>
    <col min="8707" max="8707" width="8" style="86" customWidth="1"/>
    <col min="8708" max="8708" width="7.875" style="86" customWidth="1"/>
    <col min="8709" max="8710" width="7.875" style="86" hidden="1" customWidth="1"/>
    <col min="8711" max="8958" width="7.875" style="86"/>
    <col min="8959" max="8959" width="35.75" style="86" customWidth="1"/>
    <col min="8960" max="8960" width="7.875" style="86" hidden="1" customWidth="1"/>
    <col min="8961" max="8962" width="12" style="86" customWidth="1"/>
    <col min="8963" max="8963" width="8" style="86" customWidth="1"/>
    <col min="8964" max="8964" width="7.875" style="86" customWidth="1"/>
    <col min="8965" max="8966" width="7.875" style="86" hidden="1" customWidth="1"/>
    <col min="8967" max="9214" width="7.875" style="86"/>
    <col min="9215" max="9215" width="35.75" style="86" customWidth="1"/>
    <col min="9216" max="9216" width="7.875" style="86" hidden="1" customWidth="1"/>
    <col min="9217" max="9218" width="12" style="86" customWidth="1"/>
    <col min="9219" max="9219" width="8" style="86" customWidth="1"/>
    <col min="9220" max="9220" width="7.875" style="86" customWidth="1"/>
    <col min="9221" max="9222" width="7.875" style="86" hidden="1" customWidth="1"/>
    <col min="9223" max="9470" width="7.875" style="86"/>
    <col min="9471" max="9471" width="35.75" style="86" customWidth="1"/>
    <col min="9472" max="9472" width="7.875" style="86" hidden="1" customWidth="1"/>
    <col min="9473" max="9474" width="12" style="86" customWidth="1"/>
    <col min="9475" max="9475" width="8" style="86" customWidth="1"/>
    <col min="9476" max="9476" width="7.875" style="86" customWidth="1"/>
    <col min="9477" max="9478" width="7.875" style="86" hidden="1" customWidth="1"/>
    <col min="9479" max="9726" width="7.875" style="86"/>
    <col min="9727" max="9727" width="35.75" style="86" customWidth="1"/>
    <col min="9728" max="9728" width="7.875" style="86" hidden="1" customWidth="1"/>
    <col min="9729" max="9730" width="12" style="86" customWidth="1"/>
    <col min="9731" max="9731" width="8" style="86" customWidth="1"/>
    <col min="9732" max="9732" width="7.875" style="86" customWidth="1"/>
    <col min="9733" max="9734" width="7.875" style="86" hidden="1" customWidth="1"/>
    <col min="9735" max="9982" width="7.875" style="86"/>
    <col min="9983" max="9983" width="35.75" style="86" customWidth="1"/>
    <col min="9984" max="9984" width="7.875" style="86" hidden="1" customWidth="1"/>
    <col min="9985" max="9986" width="12" style="86" customWidth="1"/>
    <col min="9987" max="9987" width="8" style="86" customWidth="1"/>
    <col min="9988" max="9988" width="7.875" style="86" customWidth="1"/>
    <col min="9989" max="9990" width="7.875" style="86" hidden="1" customWidth="1"/>
    <col min="9991" max="10238" width="7.875" style="86"/>
    <col min="10239" max="10239" width="35.75" style="86" customWidth="1"/>
    <col min="10240" max="10240" width="7.875" style="86" hidden="1" customWidth="1"/>
    <col min="10241" max="10242" width="12" style="86" customWidth="1"/>
    <col min="10243" max="10243" width="8" style="86" customWidth="1"/>
    <col min="10244" max="10244" width="7.875" style="86" customWidth="1"/>
    <col min="10245" max="10246" width="7.875" style="86" hidden="1" customWidth="1"/>
    <col min="10247" max="10494" width="7.875" style="86"/>
    <col min="10495" max="10495" width="35.75" style="86" customWidth="1"/>
    <col min="10496" max="10496" width="7.875" style="86" hidden="1" customWidth="1"/>
    <col min="10497" max="10498" width="12" style="86" customWidth="1"/>
    <col min="10499" max="10499" width="8" style="86" customWidth="1"/>
    <col min="10500" max="10500" width="7.875" style="86" customWidth="1"/>
    <col min="10501" max="10502" width="7.875" style="86" hidden="1" customWidth="1"/>
    <col min="10503" max="10750" width="7.875" style="86"/>
    <col min="10751" max="10751" width="35.75" style="86" customWidth="1"/>
    <col min="10752" max="10752" width="7.875" style="86" hidden="1" customWidth="1"/>
    <col min="10753" max="10754" width="12" style="86" customWidth="1"/>
    <col min="10755" max="10755" width="8" style="86" customWidth="1"/>
    <col min="10756" max="10756" width="7.875" style="86" customWidth="1"/>
    <col min="10757" max="10758" width="7.875" style="86" hidden="1" customWidth="1"/>
    <col min="10759" max="11006" width="7.875" style="86"/>
    <col min="11007" max="11007" width="35.75" style="86" customWidth="1"/>
    <col min="11008" max="11008" width="7.875" style="86" hidden="1" customWidth="1"/>
    <col min="11009" max="11010" width="12" style="86" customWidth="1"/>
    <col min="11011" max="11011" width="8" style="86" customWidth="1"/>
    <col min="11012" max="11012" width="7.875" style="86" customWidth="1"/>
    <col min="11013" max="11014" width="7.875" style="86" hidden="1" customWidth="1"/>
    <col min="11015" max="11262" width="7.875" style="86"/>
    <col min="11263" max="11263" width="35.75" style="86" customWidth="1"/>
    <col min="11264" max="11264" width="7.875" style="86" hidden="1" customWidth="1"/>
    <col min="11265" max="11266" width="12" style="86" customWidth="1"/>
    <col min="11267" max="11267" width="8" style="86" customWidth="1"/>
    <col min="11268" max="11268" width="7.875" style="86" customWidth="1"/>
    <col min="11269" max="11270" width="7.875" style="86" hidden="1" customWidth="1"/>
    <col min="11271" max="11518" width="7.875" style="86"/>
    <col min="11519" max="11519" width="35.75" style="86" customWidth="1"/>
    <col min="11520" max="11520" width="7.875" style="86" hidden="1" customWidth="1"/>
    <col min="11521" max="11522" width="12" style="86" customWidth="1"/>
    <col min="11523" max="11523" width="8" style="86" customWidth="1"/>
    <col min="11524" max="11524" width="7.875" style="86" customWidth="1"/>
    <col min="11525" max="11526" width="7.875" style="86" hidden="1" customWidth="1"/>
    <col min="11527" max="11774" width="7.875" style="86"/>
    <col min="11775" max="11775" width="35.75" style="86" customWidth="1"/>
    <col min="11776" max="11776" width="7.875" style="86" hidden="1" customWidth="1"/>
    <col min="11777" max="11778" width="12" style="86" customWidth="1"/>
    <col min="11779" max="11779" width="8" style="86" customWidth="1"/>
    <col min="11780" max="11780" width="7.875" style="86" customWidth="1"/>
    <col min="11781" max="11782" width="7.875" style="86" hidden="1" customWidth="1"/>
    <col min="11783" max="12030" width="7.875" style="86"/>
    <col min="12031" max="12031" width="35.75" style="86" customWidth="1"/>
    <col min="12032" max="12032" width="7.875" style="86" hidden="1" customWidth="1"/>
    <col min="12033" max="12034" width="12" style="86" customWidth="1"/>
    <col min="12035" max="12035" width="8" style="86" customWidth="1"/>
    <col min="12036" max="12036" width="7.875" style="86" customWidth="1"/>
    <col min="12037" max="12038" width="7.875" style="86" hidden="1" customWidth="1"/>
    <col min="12039" max="12286" width="7.875" style="86"/>
    <col min="12287" max="12287" width="35.75" style="86" customWidth="1"/>
    <col min="12288" max="12288" width="7.875" style="86" hidden="1" customWidth="1"/>
    <col min="12289" max="12290" width="12" style="86" customWidth="1"/>
    <col min="12291" max="12291" width="8" style="86" customWidth="1"/>
    <col min="12292" max="12292" width="7.875" style="86" customWidth="1"/>
    <col min="12293" max="12294" width="7.875" style="86" hidden="1" customWidth="1"/>
    <col min="12295" max="12542" width="7.875" style="86"/>
    <col min="12543" max="12543" width="35.75" style="86" customWidth="1"/>
    <col min="12544" max="12544" width="7.875" style="86" hidden="1" customWidth="1"/>
    <col min="12545" max="12546" width="12" style="86" customWidth="1"/>
    <col min="12547" max="12547" width="8" style="86" customWidth="1"/>
    <col min="12548" max="12548" width="7.875" style="86" customWidth="1"/>
    <col min="12549" max="12550" width="7.875" style="86" hidden="1" customWidth="1"/>
    <col min="12551" max="12798" width="7.875" style="86"/>
    <col min="12799" max="12799" width="35.75" style="86" customWidth="1"/>
    <col min="12800" max="12800" width="7.875" style="86" hidden="1" customWidth="1"/>
    <col min="12801" max="12802" width="12" style="86" customWidth="1"/>
    <col min="12803" max="12803" width="8" style="86" customWidth="1"/>
    <col min="12804" max="12804" width="7.875" style="86" customWidth="1"/>
    <col min="12805" max="12806" width="7.875" style="86" hidden="1" customWidth="1"/>
    <col min="12807" max="13054" width="7.875" style="86"/>
    <col min="13055" max="13055" width="35.75" style="86" customWidth="1"/>
    <col min="13056" max="13056" width="7.875" style="86" hidden="1" customWidth="1"/>
    <col min="13057" max="13058" width="12" style="86" customWidth="1"/>
    <col min="13059" max="13059" width="8" style="86" customWidth="1"/>
    <col min="13060" max="13060" width="7.875" style="86" customWidth="1"/>
    <col min="13061" max="13062" width="7.875" style="86" hidden="1" customWidth="1"/>
    <col min="13063" max="13310" width="7.875" style="86"/>
    <col min="13311" max="13311" width="35.75" style="86" customWidth="1"/>
    <col min="13312" max="13312" width="7.875" style="86" hidden="1" customWidth="1"/>
    <col min="13313" max="13314" width="12" style="86" customWidth="1"/>
    <col min="13315" max="13315" width="8" style="86" customWidth="1"/>
    <col min="13316" max="13316" width="7.875" style="86" customWidth="1"/>
    <col min="13317" max="13318" width="7.875" style="86" hidden="1" customWidth="1"/>
    <col min="13319" max="13566" width="7.875" style="86"/>
    <col min="13567" max="13567" width="35.75" style="86" customWidth="1"/>
    <col min="13568" max="13568" width="7.875" style="86" hidden="1" customWidth="1"/>
    <col min="13569" max="13570" width="12" style="86" customWidth="1"/>
    <col min="13571" max="13571" width="8" style="86" customWidth="1"/>
    <col min="13572" max="13572" width="7.875" style="86" customWidth="1"/>
    <col min="13573" max="13574" width="7.875" style="86" hidden="1" customWidth="1"/>
    <col min="13575" max="13822" width="7.875" style="86"/>
    <col min="13823" max="13823" width="35.75" style="86" customWidth="1"/>
    <col min="13824" max="13824" width="7.875" style="86" hidden="1" customWidth="1"/>
    <col min="13825" max="13826" width="12" style="86" customWidth="1"/>
    <col min="13827" max="13827" width="8" style="86" customWidth="1"/>
    <col min="13828" max="13828" width="7.875" style="86" customWidth="1"/>
    <col min="13829" max="13830" width="7.875" style="86" hidden="1" customWidth="1"/>
    <col min="13831" max="14078" width="7.875" style="86"/>
    <col min="14079" max="14079" width="35.75" style="86" customWidth="1"/>
    <col min="14080" max="14080" width="7.875" style="86" hidden="1" customWidth="1"/>
    <col min="14081" max="14082" width="12" style="86" customWidth="1"/>
    <col min="14083" max="14083" width="8" style="86" customWidth="1"/>
    <col min="14084" max="14084" width="7.875" style="86" customWidth="1"/>
    <col min="14085" max="14086" width="7.875" style="86" hidden="1" customWidth="1"/>
    <col min="14087" max="14334" width="7.875" style="86"/>
    <col min="14335" max="14335" width="35.75" style="86" customWidth="1"/>
    <col min="14336" max="14336" width="7.875" style="86" hidden="1" customWidth="1"/>
    <col min="14337" max="14338" width="12" style="86" customWidth="1"/>
    <col min="14339" max="14339" width="8" style="86" customWidth="1"/>
    <col min="14340" max="14340" width="7.875" style="86" customWidth="1"/>
    <col min="14341" max="14342" width="7.875" style="86" hidden="1" customWidth="1"/>
    <col min="14343" max="14590" width="7.875" style="86"/>
    <col min="14591" max="14591" width="35.75" style="86" customWidth="1"/>
    <col min="14592" max="14592" width="7.875" style="86" hidden="1" customWidth="1"/>
    <col min="14593" max="14594" width="12" style="86" customWidth="1"/>
    <col min="14595" max="14595" width="8" style="86" customWidth="1"/>
    <col min="14596" max="14596" width="7.875" style="86" customWidth="1"/>
    <col min="14597" max="14598" width="7.875" style="86" hidden="1" customWidth="1"/>
    <col min="14599" max="14846" width="7.875" style="86"/>
    <col min="14847" max="14847" width="35.75" style="86" customWidth="1"/>
    <col min="14848" max="14848" width="7.875" style="86" hidden="1" customWidth="1"/>
    <col min="14849" max="14850" width="12" style="86" customWidth="1"/>
    <col min="14851" max="14851" width="8" style="86" customWidth="1"/>
    <col min="14852" max="14852" width="7.875" style="86" customWidth="1"/>
    <col min="14853" max="14854" width="7.875" style="86" hidden="1" customWidth="1"/>
    <col min="14855" max="15102" width="7.875" style="86"/>
    <col min="15103" max="15103" width="35.75" style="86" customWidth="1"/>
    <col min="15104" max="15104" width="7.875" style="86" hidden="1" customWidth="1"/>
    <col min="15105" max="15106" width="12" style="86" customWidth="1"/>
    <col min="15107" max="15107" width="8" style="86" customWidth="1"/>
    <col min="15108" max="15108" width="7.875" style="86" customWidth="1"/>
    <col min="15109" max="15110" width="7.875" style="86" hidden="1" customWidth="1"/>
    <col min="15111" max="15358" width="7.875" style="86"/>
    <col min="15359" max="15359" width="35.75" style="86" customWidth="1"/>
    <col min="15360" max="15360" width="7.875" style="86" hidden="1" customWidth="1"/>
    <col min="15361" max="15362" width="12" style="86" customWidth="1"/>
    <col min="15363" max="15363" width="8" style="86" customWidth="1"/>
    <col min="15364" max="15364" width="7.875" style="86" customWidth="1"/>
    <col min="15365" max="15366" width="7.875" style="86" hidden="1" customWidth="1"/>
    <col min="15367" max="15614" width="7.875" style="86"/>
    <col min="15615" max="15615" width="35.75" style="86" customWidth="1"/>
    <col min="15616" max="15616" width="7.875" style="86" hidden="1" customWidth="1"/>
    <col min="15617" max="15618" width="12" style="86" customWidth="1"/>
    <col min="15619" max="15619" width="8" style="86" customWidth="1"/>
    <col min="15620" max="15620" width="7.875" style="86" customWidth="1"/>
    <col min="15621" max="15622" width="7.875" style="86" hidden="1" customWidth="1"/>
    <col min="15623" max="15870" width="7.875" style="86"/>
    <col min="15871" max="15871" width="35.75" style="86" customWidth="1"/>
    <col min="15872" max="15872" width="7.875" style="86" hidden="1" customWidth="1"/>
    <col min="15873" max="15874" width="12" style="86" customWidth="1"/>
    <col min="15875" max="15875" width="8" style="86" customWidth="1"/>
    <col min="15876" max="15876" width="7.875" style="86" customWidth="1"/>
    <col min="15877" max="15878" width="7.875" style="86" hidden="1" customWidth="1"/>
    <col min="15879" max="16126" width="7.875" style="86"/>
    <col min="16127" max="16127" width="35.75" style="86" customWidth="1"/>
    <col min="16128" max="16128" width="7.875" style="86" hidden="1" customWidth="1"/>
    <col min="16129" max="16130" width="12" style="86" customWidth="1"/>
    <col min="16131" max="16131" width="8" style="86" customWidth="1"/>
    <col min="16132" max="16132" width="7.875" style="86" customWidth="1"/>
    <col min="16133" max="16134" width="7.875" style="86" hidden="1" customWidth="1"/>
    <col min="16135" max="16384" width="7.875" style="86"/>
  </cols>
  <sheetData>
    <row r="1" ht="27.2" customHeight="1" spans="1:2">
      <c r="A1" s="87" t="s">
        <v>1020</v>
      </c>
      <c r="B1" s="88"/>
    </row>
    <row r="2" ht="39.95" customHeight="1" spans="1:2">
      <c r="A2" s="89" t="s">
        <v>1021</v>
      </c>
      <c r="B2" s="90"/>
    </row>
    <row r="3" s="82" customFormat="1" ht="18.75" customHeight="1" spans="1:2">
      <c r="A3" s="91"/>
      <c r="B3" s="92" t="s">
        <v>880</v>
      </c>
    </row>
    <row r="4" s="83" customFormat="1" ht="53.25" customHeight="1" spans="1:3">
      <c r="A4" s="93" t="s">
        <v>905</v>
      </c>
      <c r="B4" s="94" t="s">
        <v>942</v>
      </c>
      <c r="C4" s="95"/>
    </row>
    <row r="5" s="84" customFormat="1" ht="53.25" customHeight="1" spans="1:3">
      <c r="A5" s="96"/>
      <c r="B5" s="96"/>
      <c r="C5" s="97"/>
    </row>
    <row r="6" s="82" customFormat="1" ht="53.25" customHeight="1" spans="1:5">
      <c r="A6" s="96"/>
      <c r="B6" s="96"/>
      <c r="C6" s="98"/>
      <c r="E6" s="82">
        <v>988753</v>
      </c>
    </row>
    <row r="7" s="82" customFormat="1" ht="53.25" customHeight="1" spans="1:5">
      <c r="A7" s="96"/>
      <c r="B7" s="96"/>
      <c r="C7" s="98"/>
      <c r="E7" s="82">
        <v>822672</v>
      </c>
    </row>
    <row r="8" s="85" customFormat="1" ht="53.25" customHeight="1" spans="1:3">
      <c r="A8" s="99" t="s">
        <v>43</v>
      </c>
      <c r="B8" s="100">
        <v>0</v>
      </c>
      <c r="C8" s="101"/>
    </row>
    <row r="9" ht="20" customHeight="1" spans="1:1">
      <c r="A9" s="102" t="s">
        <v>896</v>
      </c>
    </row>
  </sheetData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E34"/>
  <sheetViews>
    <sheetView workbookViewId="0">
      <selection activeCell="A2" sqref="A2:C2"/>
    </sheetView>
  </sheetViews>
  <sheetFormatPr defaultColWidth="9" defaultRowHeight="15.75" outlineLevelCol="4"/>
  <cols>
    <col min="1" max="1" width="17.125" style="59" customWidth="1"/>
    <col min="2" max="2" width="45.375" style="59" customWidth="1"/>
    <col min="3" max="3" width="17.25" style="60" customWidth="1"/>
    <col min="4" max="16384" width="9" style="59"/>
  </cols>
  <sheetData>
    <row r="1" ht="22.5" customHeight="1" spans="1:1">
      <c r="A1" s="55" t="s">
        <v>1022</v>
      </c>
    </row>
    <row r="2" ht="24.75" customHeight="1" spans="1:3">
      <c r="A2" s="61" t="s">
        <v>1023</v>
      </c>
      <c r="B2" s="62"/>
      <c r="C2" s="62"/>
    </row>
    <row r="3" s="55" customFormat="1" ht="24" customHeight="1" spans="3:3">
      <c r="C3" s="63" t="s">
        <v>46</v>
      </c>
    </row>
    <row r="4" s="56" customFormat="1" ht="33" customHeight="1" spans="1:3">
      <c r="A4" s="64" t="s">
        <v>1006</v>
      </c>
      <c r="B4" s="64" t="s">
        <v>1007</v>
      </c>
      <c r="C4" s="65" t="s">
        <v>4</v>
      </c>
    </row>
    <row r="5" s="56" customFormat="1" ht="24.75" customHeight="1" spans="1:3">
      <c r="A5" s="66">
        <v>102</v>
      </c>
      <c r="B5" s="67" t="s">
        <v>1024</v>
      </c>
      <c r="C5" s="68">
        <f>C6+C10+C14+C17+C22+C27</f>
        <v>163441</v>
      </c>
    </row>
    <row r="6" s="57" customFormat="1" ht="24.75" customHeight="1" spans="1:3">
      <c r="A6" s="69">
        <v>10201</v>
      </c>
      <c r="B6" s="70" t="s">
        <v>1025</v>
      </c>
      <c r="C6" s="68">
        <f>C7+C8+C9</f>
        <v>0</v>
      </c>
    </row>
    <row r="7" s="58" customFormat="1" ht="24.75" customHeight="1" spans="1:5">
      <c r="A7" s="71">
        <v>1020101</v>
      </c>
      <c r="B7" s="72" t="s">
        <v>1026</v>
      </c>
      <c r="C7" s="73"/>
      <c r="E7" s="74"/>
    </row>
    <row r="8" s="58" customFormat="1" ht="24.75" customHeight="1" spans="1:5">
      <c r="A8" s="71">
        <v>1020103</v>
      </c>
      <c r="B8" s="72" t="s">
        <v>1027</v>
      </c>
      <c r="C8" s="73"/>
      <c r="E8" s="74"/>
    </row>
    <row r="9" s="58" customFormat="1" ht="24.75" customHeight="1" spans="1:5">
      <c r="A9" s="71">
        <v>1020199</v>
      </c>
      <c r="B9" s="72" t="s">
        <v>1028</v>
      </c>
      <c r="C9" s="73"/>
      <c r="E9" s="74"/>
    </row>
    <row r="10" s="56" customFormat="1" ht="24.75" customHeight="1" spans="1:3">
      <c r="A10" s="69" t="s">
        <v>1029</v>
      </c>
      <c r="B10" s="70" t="s">
        <v>1030</v>
      </c>
      <c r="C10" s="68">
        <f>C11+C12+C13</f>
        <v>83890</v>
      </c>
    </row>
    <row r="11" s="55" customFormat="1" ht="24.75" customHeight="1" spans="1:5">
      <c r="A11" s="71">
        <v>1020301</v>
      </c>
      <c r="B11" s="72" t="s">
        <v>1031</v>
      </c>
      <c r="C11" s="73">
        <v>82501</v>
      </c>
      <c r="E11" s="63"/>
    </row>
    <row r="12" s="55" customFormat="1" ht="24.75" customHeight="1" spans="1:5">
      <c r="A12" s="71">
        <v>1020303</v>
      </c>
      <c r="B12" s="72" t="s">
        <v>1032</v>
      </c>
      <c r="C12" s="73">
        <v>1376</v>
      </c>
      <c r="E12" s="63"/>
    </row>
    <row r="13" s="55" customFormat="1" ht="24.75" customHeight="1" spans="1:5">
      <c r="A13" s="71">
        <v>1020399</v>
      </c>
      <c r="B13" s="72" t="s">
        <v>1033</v>
      </c>
      <c r="C13" s="73">
        <v>13</v>
      </c>
      <c r="E13" s="63"/>
    </row>
    <row r="14" s="56" customFormat="1" ht="24.75" customHeight="1" spans="1:3">
      <c r="A14" s="69" t="s">
        <v>1034</v>
      </c>
      <c r="B14" s="70" t="s">
        <v>1035</v>
      </c>
      <c r="C14" s="68">
        <f>C15+C16</f>
        <v>0</v>
      </c>
    </row>
    <row r="15" s="55" customFormat="1" ht="24.75" customHeight="1" spans="1:5">
      <c r="A15" s="71">
        <v>1020501</v>
      </c>
      <c r="B15" s="72" t="s">
        <v>1036</v>
      </c>
      <c r="C15" s="73"/>
      <c r="E15" s="63"/>
    </row>
    <row r="16" s="55" customFormat="1" ht="24.75" customHeight="1" spans="1:5">
      <c r="A16" s="71">
        <v>1020503</v>
      </c>
      <c r="B16" s="72" t="s">
        <v>1037</v>
      </c>
      <c r="C16" s="73"/>
      <c r="E16" s="63"/>
    </row>
    <row r="17" s="56" customFormat="1" ht="24.75" customHeight="1" spans="1:3">
      <c r="A17" s="69" t="s">
        <v>1038</v>
      </c>
      <c r="B17" s="70" t="s">
        <v>1039</v>
      </c>
      <c r="C17" s="68">
        <f>C18+C19+C20+C21</f>
        <v>34454</v>
      </c>
    </row>
    <row r="18" s="55" customFormat="1" ht="24.75" customHeight="1" spans="1:5">
      <c r="A18" s="71">
        <v>1021001</v>
      </c>
      <c r="B18" s="75" t="s">
        <v>1040</v>
      </c>
      <c r="C18" s="73">
        <v>4939</v>
      </c>
      <c r="E18" s="63"/>
    </row>
    <row r="19" s="55" customFormat="1" ht="24.75" customHeight="1" spans="1:5">
      <c r="A19" s="71">
        <v>1021002</v>
      </c>
      <c r="B19" s="75" t="s">
        <v>1041</v>
      </c>
      <c r="C19" s="73">
        <v>27786</v>
      </c>
      <c r="E19" s="63"/>
    </row>
    <row r="20" s="55" customFormat="1" ht="24.75" customHeight="1" spans="1:5">
      <c r="A20" s="71">
        <v>1021003</v>
      </c>
      <c r="B20" s="75" t="s">
        <v>1042</v>
      </c>
      <c r="C20" s="73">
        <v>450</v>
      </c>
      <c r="E20" s="63"/>
    </row>
    <row r="21" s="55" customFormat="1" ht="24.75" customHeight="1" spans="1:5">
      <c r="A21" s="71">
        <v>1021099</v>
      </c>
      <c r="B21" s="75" t="s">
        <v>1043</v>
      </c>
      <c r="C21" s="73">
        <v>1279</v>
      </c>
      <c r="E21" s="63"/>
    </row>
    <row r="22" s="56" customFormat="1" ht="24.75" customHeight="1" spans="1:3">
      <c r="A22" s="69" t="s">
        <v>1044</v>
      </c>
      <c r="B22" s="70" t="s">
        <v>1045</v>
      </c>
      <c r="C22" s="68">
        <f>C23+C24+C25+C26</f>
        <v>45097</v>
      </c>
    </row>
    <row r="23" s="55" customFormat="1" ht="24.75" customHeight="1" spans="1:5">
      <c r="A23" s="71">
        <v>1021101</v>
      </c>
      <c r="B23" s="75" t="s">
        <v>1046</v>
      </c>
      <c r="C23" s="73">
        <v>30796</v>
      </c>
      <c r="E23" s="63"/>
    </row>
    <row r="24" s="55" customFormat="1" ht="24.75" customHeight="1" spans="1:5">
      <c r="A24" s="71">
        <v>1021102</v>
      </c>
      <c r="B24" s="75" t="s">
        <v>1047</v>
      </c>
      <c r="C24" s="73">
        <v>9810</v>
      </c>
      <c r="E24" s="63"/>
    </row>
    <row r="25" s="55" customFormat="1" ht="24.75" customHeight="1" spans="1:5">
      <c r="A25" s="71">
        <v>1021103</v>
      </c>
      <c r="B25" s="75" t="s">
        <v>1042</v>
      </c>
      <c r="C25" s="73">
        <v>14</v>
      </c>
      <c r="E25" s="63"/>
    </row>
    <row r="26" s="55" customFormat="1" ht="24.75" customHeight="1" spans="1:5">
      <c r="A26" s="71">
        <v>1021199</v>
      </c>
      <c r="B26" s="75" t="s">
        <v>1048</v>
      </c>
      <c r="C26" s="73">
        <v>4477</v>
      </c>
      <c r="E26" s="63"/>
    </row>
    <row r="27" s="56" customFormat="1" ht="24.75" customHeight="1" spans="1:3">
      <c r="A27" s="69" t="s">
        <v>1049</v>
      </c>
      <c r="B27" s="70" t="s">
        <v>1050</v>
      </c>
      <c r="C27" s="68">
        <f>C28+C29+C30</f>
        <v>0</v>
      </c>
    </row>
    <row r="28" s="55" customFormat="1" ht="24.75" customHeight="1" spans="1:5">
      <c r="A28" s="71">
        <v>1021101</v>
      </c>
      <c r="B28" s="75" t="s">
        <v>1051</v>
      </c>
      <c r="C28" s="73"/>
      <c r="E28" s="63"/>
    </row>
    <row r="29" s="55" customFormat="1" ht="24.75" customHeight="1" spans="1:5">
      <c r="A29" s="71">
        <v>1021102</v>
      </c>
      <c r="B29" s="75" t="s">
        <v>1052</v>
      </c>
      <c r="C29" s="73"/>
      <c r="E29" s="63"/>
    </row>
    <row r="30" s="55" customFormat="1" ht="24.75" customHeight="1" spans="1:5">
      <c r="A30" s="71">
        <v>1021103</v>
      </c>
      <c r="B30" s="75" t="s">
        <v>1053</v>
      </c>
      <c r="C30" s="73"/>
      <c r="E30" s="63"/>
    </row>
    <row r="31" s="56" customFormat="1" ht="24.75" customHeight="1" spans="1:3">
      <c r="A31" s="76" t="s">
        <v>1054</v>
      </c>
      <c r="B31" s="77" t="s">
        <v>1055</v>
      </c>
      <c r="C31" s="78">
        <f>C32</f>
        <v>205107</v>
      </c>
    </row>
    <row r="32" s="55" customFormat="1" ht="24.75" customHeight="1" spans="1:3">
      <c r="A32" s="79">
        <v>1100803</v>
      </c>
      <c r="B32" s="80" t="s">
        <v>1056</v>
      </c>
      <c r="C32" s="73">
        <v>205107</v>
      </c>
    </row>
    <row r="33" s="56" customFormat="1" ht="24.75" customHeight="1" spans="1:3">
      <c r="A33" s="64" t="s">
        <v>43</v>
      </c>
      <c r="B33" s="64"/>
      <c r="C33" s="68">
        <f>C31+C27+C22+C17+C14+C10+C6</f>
        <v>368548</v>
      </c>
    </row>
    <row r="34" ht="32.1" customHeight="1" spans="1:3">
      <c r="A34" s="81"/>
      <c r="B34" s="81"/>
      <c r="C34" s="81"/>
    </row>
  </sheetData>
  <mergeCells count="3">
    <mergeCell ref="A2:C2"/>
    <mergeCell ref="A33:B33"/>
    <mergeCell ref="A34:C34"/>
  </mergeCells>
  <printOptions horizontalCentered="1"/>
  <pageMargins left="0.91875" right="0.747916666666667" top="0.984027777777778" bottom="0.984027777777778" header="0.511805555555556" footer="0.511805555555556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Y45"/>
  <sheetViews>
    <sheetView workbookViewId="0">
      <selection activeCell="A2" sqref="A2:C2"/>
    </sheetView>
  </sheetViews>
  <sheetFormatPr defaultColWidth="7" defaultRowHeight="15"/>
  <cols>
    <col min="1" max="1" width="15.625" style="4" customWidth="1"/>
    <col min="2" max="2" width="46.625" style="1" customWidth="1"/>
    <col min="3" max="3" width="15.5" style="5" customWidth="1"/>
    <col min="4" max="4" width="10.375" style="1" hidden="1" customWidth="1"/>
    <col min="5" max="5" width="9.625" style="6" hidden="1" customWidth="1"/>
    <col min="6" max="6" width="8.125" style="6" hidden="1" customWidth="1"/>
    <col min="7" max="7" width="9.625" style="7" hidden="1" customWidth="1"/>
    <col min="8" max="8" width="17.5" style="7" hidden="1" customWidth="1"/>
    <col min="9" max="9" width="12.5" style="8" hidden="1" customWidth="1"/>
    <col min="10" max="10" width="7" style="9" hidden="1" customWidth="1"/>
    <col min="11" max="12" width="7" style="6" hidden="1" customWidth="1"/>
    <col min="13" max="13" width="13.875" style="6" hidden="1" customWidth="1"/>
    <col min="14" max="14" width="7.875" style="6" hidden="1" customWidth="1"/>
    <col min="15" max="15" width="9.5" style="6" hidden="1" customWidth="1"/>
    <col min="16" max="16" width="6.875" style="6" hidden="1" customWidth="1"/>
    <col min="17" max="17" width="9" style="6" hidden="1" customWidth="1"/>
    <col min="18" max="18" width="5.875" style="6" hidden="1" customWidth="1"/>
    <col min="19" max="19" width="5.25" style="6" hidden="1" customWidth="1"/>
    <col min="20" max="20" width="6.5" style="6" hidden="1" customWidth="1"/>
    <col min="21" max="22" width="7" style="6" hidden="1" customWidth="1"/>
    <col min="23" max="23" width="10.625" style="6" hidden="1" customWidth="1"/>
    <col min="24" max="24" width="10.5" style="6" hidden="1" customWidth="1"/>
    <col min="25" max="25" width="7" style="6" hidden="1" customWidth="1"/>
    <col min="26" max="16384" width="7" style="6"/>
  </cols>
  <sheetData>
    <row r="1" ht="21.75" customHeight="1" spans="1:1">
      <c r="A1" s="10" t="s">
        <v>1057</v>
      </c>
    </row>
    <row r="2" ht="24" spans="1:9">
      <c r="A2" s="11" t="s">
        <v>1058</v>
      </c>
      <c r="B2" s="12"/>
      <c r="C2" s="13"/>
      <c r="G2" s="6"/>
      <c r="H2" s="6"/>
      <c r="I2" s="6"/>
    </row>
    <row r="3" s="1" customFormat="1" ht="21" customHeight="1" spans="1:13">
      <c r="A3" s="4"/>
      <c r="C3" s="5" t="s">
        <v>46</v>
      </c>
      <c r="E3" s="1">
        <v>12.11</v>
      </c>
      <c r="G3" s="1">
        <v>12.22</v>
      </c>
      <c r="J3" s="5"/>
      <c r="M3" s="1">
        <v>1.2</v>
      </c>
    </row>
    <row r="4" s="1" customFormat="1" ht="27.2" customHeight="1" spans="1:15">
      <c r="A4" s="14" t="s">
        <v>1006</v>
      </c>
      <c r="B4" s="15" t="s">
        <v>1007</v>
      </c>
      <c r="C4" s="16" t="s">
        <v>4</v>
      </c>
      <c r="G4" s="17" t="s">
        <v>47</v>
      </c>
      <c r="H4" s="17" t="s">
        <v>48</v>
      </c>
      <c r="I4" s="17" t="s">
        <v>49</v>
      </c>
      <c r="J4" s="5"/>
      <c r="M4" s="17" t="s">
        <v>47</v>
      </c>
      <c r="N4" s="39" t="s">
        <v>48</v>
      </c>
      <c r="O4" s="17" t="s">
        <v>49</v>
      </c>
    </row>
    <row r="5" s="1" customFormat="1" ht="26.25" customHeight="1" spans="1:25">
      <c r="A5" s="18" t="s">
        <v>1059</v>
      </c>
      <c r="B5" s="19" t="s">
        <v>1060</v>
      </c>
      <c r="C5" s="20">
        <f>C6+C10+C13+C16+C20+C23</f>
        <v>137502</v>
      </c>
      <c r="D5" s="21">
        <v>105429</v>
      </c>
      <c r="E5" s="22">
        <v>595734.14</v>
      </c>
      <c r="F5" s="1">
        <f>104401+13602</f>
        <v>118003</v>
      </c>
      <c r="G5" s="23" t="s">
        <v>51</v>
      </c>
      <c r="H5" s="23" t="s">
        <v>1001</v>
      </c>
      <c r="I5" s="40">
        <v>596221.15</v>
      </c>
      <c r="J5" s="5">
        <f t="shared" ref="J5:J21" si="0">G5-A5</f>
        <v>-8</v>
      </c>
      <c r="K5" s="21">
        <f t="shared" ref="K5:K21" si="1">I5-C5</f>
        <v>458719.15</v>
      </c>
      <c r="L5" s="21">
        <v>75943</v>
      </c>
      <c r="M5" s="23" t="s">
        <v>51</v>
      </c>
      <c r="N5" s="23" t="s">
        <v>1001</v>
      </c>
      <c r="O5" s="40">
        <v>643048.95</v>
      </c>
      <c r="P5" s="5">
        <f t="shared" ref="P5:P21" si="2">M5-A5</f>
        <v>-8</v>
      </c>
      <c r="Q5" s="21">
        <f t="shared" ref="Q5:Q21" si="3">O5-C5</f>
        <v>505546.95</v>
      </c>
      <c r="S5" s="1">
        <v>717759</v>
      </c>
      <c r="U5" s="45" t="s">
        <v>51</v>
      </c>
      <c r="V5" s="45" t="s">
        <v>1001</v>
      </c>
      <c r="W5" s="46">
        <v>659380.53</v>
      </c>
      <c r="X5" s="1">
        <f t="shared" ref="X5:X21" si="4">C5-W5</f>
        <v>-521878.53</v>
      </c>
      <c r="Y5" s="1">
        <f t="shared" ref="Y5:Y21" si="5">U5-A5</f>
        <v>-8</v>
      </c>
    </row>
    <row r="6" s="2" customFormat="1" ht="26.25" customHeight="1" spans="1:25">
      <c r="A6" s="24" t="s">
        <v>1061</v>
      </c>
      <c r="B6" s="25" t="s">
        <v>1062</v>
      </c>
      <c r="C6" s="20">
        <f>C7+C8+C9</f>
        <v>0</v>
      </c>
      <c r="D6" s="26"/>
      <c r="E6" s="26">
        <v>7616.62</v>
      </c>
      <c r="G6" s="27" t="s">
        <v>54</v>
      </c>
      <c r="H6" s="27" t="s">
        <v>1063</v>
      </c>
      <c r="I6" s="41">
        <v>7616.62</v>
      </c>
      <c r="J6" s="42">
        <f t="shared" si="0"/>
        <v>-800</v>
      </c>
      <c r="K6" s="26">
        <f t="shared" si="1"/>
        <v>7616.62</v>
      </c>
      <c r="L6" s="26"/>
      <c r="M6" s="27" t="s">
        <v>54</v>
      </c>
      <c r="N6" s="27" t="s">
        <v>1063</v>
      </c>
      <c r="O6" s="41">
        <v>7749.58</v>
      </c>
      <c r="P6" s="42">
        <f t="shared" si="2"/>
        <v>-800</v>
      </c>
      <c r="Q6" s="26">
        <f t="shared" si="3"/>
        <v>7749.58</v>
      </c>
      <c r="U6" s="47" t="s">
        <v>54</v>
      </c>
      <c r="V6" s="47" t="s">
        <v>1063</v>
      </c>
      <c r="W6" s="48">
        <v>8475.47</v>
      </c>
      <c r="X6" s="2">
        <f t="shared" si="4"/>
        <v>-8475.47</v>
      </c>
      <c r="Y6" s="2">
        <f t="shared" si="5"/>
        <v>-800</v>
      </c>
    </row>
    <row r="7" s="3" customFormat="1" ht="26.25" customHeight="1" spans="1:25">
      <c r="A7" s="28" t="s">
        <v>1064</v>
      </c>
      <c r="B7" s="29" t="s">
        <v>1065</v>
      </c>
      <c r="C7" s="30">
        <v>0</v>
      </c>
      <c r="D7" s="31"/>
      <c r="E7" s="31">
        <v>3922.87</v>
      </c>
      <c r="G7" s="32" t="s">
        <v>57</v>
      </c>
      <c r="H7" s="32" t="s">
        <v>1066</v>
      </c>
      <c r="I7" s="43">
        <v>3922.87</v>
      </c>
      <c r="J7" s="44">
        <f t="shared" si="0"/>
        <v>-80000</v>
      </c>
      <c r="K7" s="31">
        <f t="shared" si="1"/>
        <v>3922.87</v>
      </c>
      <c r="L7" s="31">
        <v>750</v>
      </c>
      <c r="M7" s="32" t="s">
        <v>57</v>
      </c>
      <c r="N7" s="32" t="s">
        <v>1066</v>
      </c>
      <c r="O7" s="43">
        <v>4041.81</v>
      </c>
      <c r="P7" s="44">
        <f t="shared" si="2"/>
        <v>-80000</v>
      </c>
      <c r="Q7" s="31">
        <f t="shared" si="3"/>
        <v>4041.81</v>
      </c>
      <c r="U7" s="49" t="s">
        <v>57</v>
      </c>
      <c r="V7" s="49" t="s">
        <v>1066</v>
      </c>
      <c r="W7" s="50">
        <v>4680.94</v>
      </c>
      <c r="X7" s="3">
        <f t="shared" si="4"/>
        <v>-4680.94</v>
      </c>
      <c r="Y7" s="3">
        <f t="shared" si="5"/>
        <v>-80000</v>
      </c>
    </row>
    <row r="8" s="3" customFormat="1" ht="26.25" customHeight="1" spans="1:25">
      <c r="A8" s="28" t="s">
        <v>1067</v>
      </c>
      <c r="B8" s="29" t="s">
        <v>1068</v>
      </c>
      <c r="C8" s="30">
        <v>0</v>
      </c>
      <c r="D8" s="31"/>
      <c r="E8" s="31">
        <v>3922.87</v>
      </c>
      <c r="G8" s="32" t="s">
        <v>57</v>
      </c>
      <c r="H8" s="32" t="s">
        <v>1066</v>
      </c>
      <c r="I8" s="43">
        <v>3922.87</v>
      </c>
      <c r="J8" s="44">
        <f t="shared" si="0"/>
        <v>-80002</v>
      </c>
      <c r="K8" s="31">
        <f t="shared" si="1"/>
        <v>3922.87</v>
      </c>
      <c r="L8" s="31">
        <v>750</v>
      </c>
      <c r="M8" s="32" t="s">
        <v>57</v>
      </c>
      <c r="N8" s="32" t="s">
        <v>1066</v>
      </c>
      <c r="O8" s="43">
        <v>4041.81</v>
      </c>
      <c r="P8" s="44">
        <f t="shared" si="2"/>
        <v>-80002</v>
      </c>
      <c r="Q8" s="31">
        <f t="shared" si="3"/>
        <v>4041.81</v>
      </c>
      <c r="U8" s="49" t="s">
        <v>57</v>
      </c>
      <c r="V8" s="49" t="s">
        <v>1066</v>
      </c>
      <c r="W8" s="50">
        <v>4680.94</v>
      </c>
      <c r="X8" s="3">
        <f t="shared" si="4"/>
        <v>-4680.94</v>
      </c>
      <c r="Y8" s="3">
        <f t="shared" si="5"/>
        <v>-80002</v>
      </c>
    </row>
    <row r="9" s="3" customFormat="1" ht="26.25" customHeight="1" spans="1:25">
      <c r="A9" s="28" t="s">
        <v>1069</v>
      </c>
      <c r="B9" s="29" t="s">
        <v>1070</v>
      </c>
      <c r="C9" s="30">
        <v>0</v>
      </c>
      <c r="D9" s="31"/>
      <c r="E9" s="31">
        <v>3922.87</v>
      </c>
      <c r="G9" s="32" t="s">
        <v>57</v>
      </c>
      <c r="H9" s="32" t="s">
        <v>1066</v>
      </c>
      <c r="I9" s="43">
        <v>3922.87</v>
      </c>
      <c r="J9" s="44">
        <f t="shared" si="0"/>
        <v>-80098</v>
      </c>
      <c r="K9" s="31">
        <f t="shared" si="1"/>
        <v>3922.87</v>
      </c>
      <c r="L9" s="31">
        <v>750</v>
      </c>
      <c r="M9" s="32" t="s">
        <v>57</v>
      </c>
      <c r="N9" s="32" t="s">
        <v>1066</v>
      </c>
      <c r="O9" s="43">
        <v>4041.81</v>
      </c>
      <c r="P9" s="44">
        <f t="shared" si="2"/>
        <v>-80098</v>
      </c>
      <c r="Q9" s="31">
        <f t="shared" si="3"/>
        <v>4041.81</v>
      </c>
      <c r="U9" s="49" t="s">
        <v>57</v>
      </c>
      <c r="V9" s="49" t="s">
        <v>1066</v>
      </c>
      <c r="W9" s="50">
        <v>4680.94</v>
      </c>
      <c r="X9" s="3">
        <f t="shared" si="4"/>
        <v>-4680.94</v>
      </c>
      <c r="Y9" s="3">
        <f t="shared" si="5"/>
        <v>-80098</v>
      </c>
    </row>
    <row r="10" s="1" customFormat="1" ht="26.25" customHeight="1" spans="1:25">
      <c r="A10" s="24" t="s">
        <v>1071</v>
      </c>
      <c r="B10" s="33" t="s">
        <v>1072</v>
      </c>
      <c r="C10" s="20">
        <f>C11+C12</f>
        <v>59072</v>
      </c>
      <c r="D10" s="21"/>
      <c r="E10" s="21">
        <v>7616.62</v>
      </c>
      <c r="G10" s="23" t="s">
        <v>54</v>
      </c>
      <c r="H10" s="23" t="s">
        <v>1063</v>
      </c>
      <c r="I10" s="40">
        <v>7616.62</v>
      </c>
      <c r="J10" s="5">
        <f t="shared" si="0"/>
        <v>-802</v>
      </c>
      <c r="K10" s="21">
        <f t="shared" si="1"/>
        <v>-51455.38</v>
      </c>
      <c r="L10" s="21"/>
      <c r="M10" s="23" t="s">
        <v>54</v>
      </c>
      <c r="N10" s="23" t="s">
        <v>1063</v>
      </c>
      <c r="O10" s="40">
        <v>7749.58</v>
      </c>
      <c r="P10" s="5">
        <f t="shared" si="2"/>
        <v>-802</v>
      </c>
      <c r="Q10" s="21">
        <f t="shared" si="3"/>
        <v>-51322.42</v>
      </c>
      <c r="U10" s="45" t="s">
        <v>54</v>
      </c>
      <c r="V10" s="45" t="s">
        <v>1063</v>
      </c>
      <c r="W10" s="46">
        <v>8475.47</v>
      </c>
      <c r="X10" s="1">
        <f t="shared" si="4"/>
        <v>50596.53</v>
      </c>
      <c r="Y10" s="1">
        <f t="shared" si="5"/>
        <v>-802</v>
      </c>
    </row>
    <row r="11" s="1" customFormat="1" ht="26.25" customHeight="1" spans="1:25">
      <c r="A11" s="28" t="s">
        <v>1073</v>
      </c>
      <c r="B11" s="34" t="s">
        <v>1074</v>
      </c>
      <c r="C11" s="30">
        <v>32044</v>
      </c>
      <c r="D11" s="21"/>
      <c r="E11" s="21">
        <v>3922.87</v>
      </c>
      <c r="G11" s="23" t="s">
        <v>57</v>
      </c>
      <c r="H11" s="23" t="s">
        <v>1066</v>
      </c>
      <c r="I11" s="40">
        <v>3922.87</v>
      </c>
      <c r="J11" s="5">
        <f t="shared" si="0"/>
        <v>-80200</v>
      </c>
      <c r="K11" s="21">
        <f t="shared" si="1"/>
        <v>-28121.13</v>
      </c>
      <c r="L11" s="21">
        <v>750</v>
      </c>
      <c r="M11" s="23" t="s">
        <v>57</v>
      </c>
      <c r="N11" s="23" t="s">
        <v>1066</v>
      </c>
      <c r="O11" s="40">
        <v>4041.81</v>
      </c>
      <c r="P11" s="5">
        <f t="shared" si="2"/>
        <v>-80200</v>
      </c>
      <c r="Q11" s="21">
        <f t="shared" si="3"/>
        <v>-28002.19</v>
      </c>
      <c r="U11" s="45" t="s">
        <v>57</v>
      </c>
      <c r="V11" s="45" t="s">
        <v>1066</v>
      </c>
      <c r="W11" s="46">
        <v>4680.94</v>
      </c>
      <c r="X11" s="1">
        <f t="shared" si="4"/>
        <v>27363.06</v>
      </c>
      <c r="Y11" s="1">
        <f t="shared" si="5"/>
        <v>-80200</v>
      </c>
    </row>
    <row r="12" s="1" customFormat="1" ht="26.25" customHeight="1" spans="1:25">
      <c r="A12" s="28" t="s">
        <v>1075</v>
      </c>
      <c r="B12" s="34" t="s">
        <v>1076</v>
      </c>
      <c r="C12" s="30">
        <v>27028</v>
      </c>
      <c r="D12" s="35"/>
      <c r="E12" s="35">
        <v>135.6</v>
      </c>
      <c r="G12" s="23" t="s">
        <v>76</v>
      </c>
      <c r="H12" s="23" t="s">
        <v>1077</v>
      </c>
      <c r="I12" s="40">
        <v>135.6</v>
      </c>
      <c r="J12" s="5">
        <f t="shared" si="0"/>
        <v>-80103</v>
      </c>
      <c r="K12" s="21">
        <f t="shared" si="1"/>
        <v>-26892.4</v>
      </c>
      <c r="L12" s="21"/>
      <c r="M12" s="23" t="s">
        <v>76</v>
      </c>
      <c r="N12" s="23" t="s">
        <v>1077</v>
      </c>
      <c r="O12" s="40">
        <v>135.6</v>
      </c>
      <c r="P12" s="5">
        <f t="shared" si="2"/>
        <v>-80103</v>
      </c>
      <c r="Q12" s="21">
        <f t="shared" si="3"/>
        <v>-26892.4</v>
      </c>
      <c r="U12" s="45" t="s">
        <v>76</v>
      </c>
      <c r="V12" s="45" t="s">
        <v>1077</v>
      </c>
      <c r="W12" s="46">
        <v>135.6</v>
      </c>
      <c r="X12" s="1">
        <f t="shared" si="4"/>
        <v>26892.4</v>
      </c>
      <c r="Y12" s="1">
        <f t="shared" si="5"/>
        <v>-80103</v>
      </c>
    </row>
    <row r="13" s="1" customFormat="1" ht="26.25" customHeight="1" spans="1:25">
      <c r="A13" s="24" t="s">
        <v>1078</v>
      </c>
      <c r="B13" s="33" t="s">
        <v>1079</v>
      </c>
      <c r="C13" s="20">
        <f>C14+C15</f>
        <v>0</v>
      </c>
      <c r="D13" s="21"/>
      <c r="E13" s="21">
        <v>7616.62</v>
      </c>
      <c r="G13" s="23" t="s">
        <v>54</v>
      </c>
      <c r="H13" s="23" t="s">
        <v>1063</v>
      </c>
      <c r="I13" s="40">
        <v>7616.62</v>
      </c>
      <c r="J13" s="5">
        <f t="shared" si="0"/>
        <v>-804</v>
      </c>
      <c r="K13" s="21">
        <f t="shared" si="1"/>
        <v>7616.62</v>
      </c>
      <c r="L13" s="21"/>
      <c r="M13" s="23" t="s">
        <v>54</v>
      </c>
      <c r="N13" s="23" t="s">
        <v>1063</v>
      </c>
      <c r="O13" s="40">
        <v>7749.58</v>
      </c>
      <c r="P13" s="5">
        <f t="shared" si="2"/>
        <v>-804</v>
      </c>
      <c r="Q13" s="21">
        <f t="shared" si="3"/>
        <v>7749.58</v>
      </c>
      <c r="U13" s="45" t="s">
        <v>54</v>
      </c>
      <c r="V13" s="45" t="s">
        <v>1063</v>
      </c>
      <c r="W13" s="46">
        <v>8475.47</v>
      </c>
      <c r="X13" s="1">
        <f t="shared" si="4"/>
        <v>-8475.47</v>
      </c>
      <c r="Y13" s="1">
        <f t="shared" si="5"/>
        <v>-804</v>
      </c>
    </row>
    <row r="14" s="1" customFormat="1" ht="26.25" customHeight="1" spans="1:25">
      <c r="A14" s="28" t="s">
        <v>1080</v>
      </c>
      <c r="B14" s="34" t="s">
        <v>1081</v>
      </c>
      <c r="C14" s="30"/>
      <c r="D14" s="21"/>
      <c r="E14" s="21">
        <v>3922.87</v>
      </c>
      <c r="G14" s="23" t="s">
        <v>57</v>
      </c>
      <c r="H14" s="23" t="s">
        <v>1066</v>
      </c>
      <c r="I14" s="40">
        <v>3922.87</v>
      </c>
      <c r="J14" s="5">
        <f t="shared" si="0"/>
        <v>-80400</v>
      </c>
      <c r="K14" s="21">
        <f t="shared" si="1"/>
        <v>3922.87</v>
      </c>
      <c r="L14" s="21">
        <v>750</v>
      </c>
      <c r="M14" s="23" t="s">
        <v>57</v>
      </c>
      <c r="N14" s="23" t="s">
        <v>1066</v>
      </c>
      <c r="O14" s="40">
        <v>4041.81</v>
      </c>
      <c r="P14" s="5">
        <f t="shared" si="2"/>
        <v>-80400</v>
      </c>
      <c r="Q14" s="21">
        <f t="shared" si="3"/>
        <v>4041.81</v>
      </c>
      <c r="U14" s="45" t="s">
        <v>57</v>
      </c>
      <c r="V14" s="45" t="s">
        <v>1066</v>
      </c>
      <c r="W14" s="46">
        <v>4680.94</v>
      </c>
      <c r="X14" s="1">
        <f t="shared" si="4"/>
        <v>-4680.94</v>
      </c>
      <c r="Y14" s="1">
        <f t="shared" si="5"/>
        <v>-80400</v>
      </c>
    </row>
    <row r="15" s="1" customFormat="1" ht="26.25" customHeight="1" spans="1:25">
      <c r="A15" s="28" t="s">
        <v>1080</v>
      </c>
      <c r="B15" s="34" t="s">
        <v>1082</v>
      </c>
      <c r="C15" s="30"/>
      <c r="D15" s="21"/>
      <c r="E15" s="21">
        <v>3922.87</v>
      </c>
      <c r="G15" s="23" t="s">
        <v>57</v>
      </c>
      <c r="H15" s="23" t="s">
        <v>1066</v>
      </c>
      <c r="I15" s="40">
        <v>3922.87</v>
      </c>
      <c r="J15" s="5">
        <f t="shared" si="0"/>
        <v>-80400</v>
      </c>
      <c r="K15" s="21">
        <f t="shared" si="1"/>
        <v>3922.87</v>
      </c>
      <c r="L15" s="21">
        <v>750</v>
      </c>
      <c r="M15" s="23" t="s">
        <v>57</v>
      </c>
      <c r="N15" s="23" t="s">
        <v>1066</v>
      </c>
      <c r="O15" s="40">
        <v>4041.81</v>
      </c>
      <c r="P15" s="5">
        <f t="shared" si="2"/>
        <v>-80400</v>
      </c>
      <c r="Q15" s="21">
        <f t="shared" si="3"/>
        <v>4041.81</v>
      </c>
      <c r="U15" s="45" t="s">
        <v>57</v>
      </c>
      <c r="V15" s="45" t="s">
        <v>1066</v>
      </c>
      <c r="W15" s="46">
        <v>4680.94</v>
      </c>
      <c r="X15" s="1">
        <f t="shared" si="4"/>
        <v>-4680.94</v>
      </c>
      <c r="Y15" s="1">
        <f t="shared" si="5"/>
        <v>-80400</v>
      </c>
    </row>
    <row r="16" s="1" customFormat="1" ht="26.25" customHeight="1" spans="1:25">
      <c r="A16" s="24" t="s">
        <v>1083</v>
      </c>
      <c r="B16" s="33" t="s">
        <v>1084</v>
      </c>
      <c r="C16" s="20">
        <f>C17+C18+C19</f>
        <v>29539</v>
      </c>
      <c r="D16" s="21"/>
      <c r="E16" s="21">
        <v>7616.62</v>
      </c>
      <c r="G16" s="23" t="s">
        <v>54</v>
      </c>
      <c r="H16" s="23" t="s">
        <v>1063</v>
      </c>
      <c r="I16" s="40">
        <v>7616.62</v>
      </c>
      <c r="J16" s="5">
        <f t="shared" si="0"/>
        <v>-809</v>
      </c>
      <c r="K16" s="21">
        <f t="shared" si="1"/>
        <v>-21922.38</v>
      </c>
      <c r="L16" s="21"/>
      <c r="M16" s="23" t="s">
        <v>54</v>
      </c>
      <c r="N16" s="23" t="s">
        <v>1063</v>
      </c>
      <c r="O16" s="40">
        <v>7749.58</v>
      </c>
      <c r="P16" s="5">
        <f t="shared" si="2"/>
        <v>-809</v>
      </c>
      <c r="Q16" s="21">
        <f t="shared" si="3"/>
        <v>-21789.42</v>
      </c>
      <c r="U16" s="45" t="s">
        <v>54</v>
      </c>
      <c r="V16" s="45" t="s">
        <v>1063</v>
      </c>
      <c r="W16" s="46">
        <v>8475.47</v>
      </c>
      <c r="X16" s="1">
        <f t="shared" si="4"/>
        <v>21063.53</v>
      </c>
      <c r="Y16" s="1">
        <f t="shared" si="5"/>
        <v>-809</v>
      </c>
    </row>
    <row r="17" s="3" customFormat="1" ht="26.25" customHeight="1" spans="1:25">
      <c r="A17" s="28" t="s">
        <v>1085</v>
      </c>
      <c r="B17" s="36" t="s">
        <v>1086</v>
      </c>
      <c r="C17" s="30">
        <v>23609</v>
      </c>
      <c r="D17" s="31"/>
      <c r="E17" s="31">
        <v>3922.87</v>
      </c>
      <c r="G17" s="32" t="s">
        <v>57</v>
      </c>
      <c r="H17" s="32" t="s">
        <v>1066</v>
      </c>
      <c r="I17" s="43">
        <v>3922.87</v>
      </c>
      <c r="J17" s="44">
        <f t="shared" si="0"/>
        <v>-80900</v>
      </c>
      <c r="K17" s="31">
        <f t="shared" si="1"/>
        <v>-19686.13</v>
      </c>
      <c r="L17" s="31">
        <v>750</v>
      </c>
      <c r="M17" s="32" t="s">
        <v>57</v>
      </c>
      <c r="N17" s="32" t="s">
        <v>1066</v>
      </c>
      <c r="O17" s="43">
        <v>4041.81</v>
      </c>
      <c r="P17" s="44">
        <f t="shared" si="2"/>
        <v>-80900</v>
      </c>
      <c r="Q17" s="31">
        <f t="shared" si="3"/>
        <v>-19567.19</v>
      </c>
      <c r="U17" s="49" t="s">
        <v>57</v>
      </c>
      <c r="V17" s="49" t="s">
        <v>1066</v>
      </c>
      <c r="W17" s="50">
        <v>4680.94</v>
      </c>
      <c r="X17" s="3">
        <f t="shared" si="4"/>
        <v>18928.06</v>
      </c>
      <c r="Y17" s="3">
        <f t="shared" si="5"/>
        <v>-80900</v>
      </c>
    </row>
    <row r="18" s="3" customFormat="1" ht="26.25" customHeight="1" spans="1:25">
      <c r="A18" s="28" t="s">
        <v>1087</v>
      </c>
      <c r="B18" s="29" t="s">
        <v>1088</v>
      </c>
      <c r="C18" s="30">
        <v>2523</v>
      </c>
      <c r="D18" s="31"/>
      <c r="E18" s="31">
        <v>3922.87</v>
      </c>
      <c r="G18" s="32" t="s">
        <v>57</v>
      </c>
      <c r="H18" s="32" t="s">
        <v>1066</v>
      </c>
      <c r="I18" s="43">
        <v>3922.87</v>
      </c>
      <c r="J18" s="44">
        <f t="shared" si="0"/>
        <v>-80901</v>
      </c>
      <c r="K18" s="31">
        <f t="shared" si="1"/>
        <v>1399.87</v>
      </c>
      <c r="L18" s="31">
        <v>750</v>
      </c>
      <c r="M18" s="32" t="s">
        <v>57</v>
      </c>
      <c r="N18" s="32" t="s">
        <v>1066</v>
      </c>
      <c r="O18" s="43">
        <v>4041.81</v>
      </c>
      <c r="P18" s="44">
        <f t="shared" si="2"/>
        <v>-80901</v>
      </c>
      <c r="Q18" s="31">
        <f t="shared" si="3"/>
        <v>1518.81</v>
      </c>
      <c r="U18" s="49" t="s">
        <v>57</v>
      </c>
      <c r="V18" s="49" t="s">
        <v>1066</v>
      </c>
      <c r="W18" s="50">
        <v>4680.94</v>
      </c>
      <c r="X18" s="3">
        <f t="shared" si="4"/>
        <v>-2157.94</v>
      </c>
      <c r="Y18" s="3">
        <f t="shared" si="5"/>
        <v>-80901</v>
      </c>
    </row>
    <row r="19" s="3" customFormat="1" ht="26.25" customHeight="1" spans="1:25">
      <c r="A19" s="28" t="s">
        <v>1089</v>
      </c>
      <c r="B19" s="29" t="s">
        <v>1090</v>
      </c>
      <c r="C19" s="30">
        <v>3407</v>
      </c>
      <c r="D19" s="31"/>
      <c r="E19" s="31">
        <v>3922.87</v>
      </c>
      <c r="G19" s="32" t="s">
        <v>57</v>
      </c>
      <c r="H19" s="32" t="s">
        <v>1066</v>
      </c>
      <c r="I19" s="43">
        <v>3922.87</v>
      </c>
      <c r="J19" s="44">
        <f t="shared" si="0"/>
        <v>-80998</v>
      </c>
      <c r="K19" s="31">
        <f t="shared" si="1"/>
        <v>515.87</v>
      </c>
      <c r="L19" s="31">
        <v>750</v>
      </c>
      <c r="M19" s="32" t="s">
        <v>57</v>
      </c>
      <c r="N19" s="32" t="s">
        <v>1066</v>
      </c>
      <c r="O19" s="43">
        <v>4041.81</v>
      </c>
      <c r="P19" s="44">
        <f t="shared" si="2"/>
        <v>-80998</v>
      </c>
      <c r="Q19" s="31">
        <f t="shared" si="3"/>
        <v>634.81</v>
      </c>
      <c r="U19" s="49" t="s">
        <v>57</v>
      </c>
      <c r="V19" s="49" t="s">
        <v>1066</v>
      </c>
      <c r="W19" s="50">
        <v>4680.94</v>
      </c>
      <c r="X19" s="3">
        <f t="shared" si="4"/>
        <v>-1273.94</v>
      </c>
      <c r="Y19" s="3">
        <f t="shared" si="5"/>
        <v>-80998</v>
      </c>
    </row>
    <row r="20" s="1" customFormat="1" ht="26.25" customHeight="1" spans="1:25">
      <c r="A20" s="24" t="s">
        <v>1091</v>
      </c>
      <c r="B20" s="33" t="s">
        <v>1092</v>
      </c>
      <c r="C20" s="20">
        <f>C21+C22</f>
        <v>48891</v>
      </c>
      <c r="D20" s="21"/>
      <c r="E20" s="21">
        <v>7616.62</v>
      </c>
      <c r="G20" s="23" t="s">
        <v>54</v>
      </c>
      <c r="H20" s="23" t="s">
        <v>1063</v>
      </c>
      <c r="I20" s="40">
        <v>7616.62</v>
      </c>
      <c r="J20" s="5">
        <f t="shared" si="0"/>
        <v>-810</v>
      </c>
      <c r="K20" s="21">
        <f t="shared" si="1"/>
        <v>-41274.38</v>
      </c>
      <c r="L20" s="21"/>
      <c r="M20" s="23" t="s">
        <v>54</v>
      </c>
      <c r="N20" s="23" t="s">
        <v>1063</v>
      </c>
      <c r="O20" s="40">
        <v>7749.58</v>
      </c>
      <c r="P20" s="5">
        <f t="shared" si="2"/>
        <v>-810</v>
      </c>
      <c r="Q20" s="21">
        <f t="shared" si="3"/>
        <v>-41141.42</v>
      </c>
      <c r="U20" s="45" t="s">
        <v>54</v>
      </c>
      <c r="V20" s="45" t="s">
        <v>1063</v>
      </c>
      <c r="W20" s="46">
        <v>8475.47</v>
      </c>
      <c r="X20" s="1">
        <f t="shared" si="4"/>
        <v>40415.53</v>
      </c>
      <c r="Y20" s="1">
        <f t="shared" si="5"/>
        <v>-810</v>
      </c>
    </row>
    <row r="21" s="1" customFormat="1" ht="26.25" customHeight="1" spans="1:25">
      <c r="A21" s="28" t="s">
        <v>1093</v>
      </c>
      <c r="B21" s="34" t="s">
        <v>1094</v>
      </c>
      <c r="C21" s="30">
        <v>48711</v>
      </c>
      <c r="D21" s="21"/>
      <c r="E21" s="21">
        <v>3922.87</v>
      </c>
      <c r="G21" s="23" t="s">
        <v>57</v>
      </c>
      <c r="H21" s="23" t="s">
        <v>1066</v>
      </c>
      <c r="I21" s="40">
        <v>3922.87</v>
      </c>
      <c r="J21" s="5">
        <f t="shared" si="0"/>
        <v>-81000</v>
      </c>
      <c r="K21" s="21">
        <f t="shared" si="1"/>
        <v>-44788.13</v>
      </c>
      <c r="L21" s="21">
        <v>750</v>
      </c>
      <c r="M21" s="23" t="s">
        <v>57</v>
      </c>
      <c r="N21" s="23" t="s">
        <v>1066</v>
      </c>
      <c r="O21" s="40">
        <v>4041.81</v>
      </c>
      <c r="P21" s="5">
        <f t="shared" si="2"/>
        <v>-81000</v>
      </c>
      <c r="Q21" s="21">
        <f t="shared" si="3"/>
        <v>-44669.19</v>
      </c>
      <c r="U21" s="45" t="s">
        <v>57</v>
      </c>
      <c r="V21" s="45" t="s">
        <v>1066</v>
      </c>
      <c r="W21" s="46">
        <v>4680.94</v>
      </c>
      <c r="X21" s="1">
        <f t="shared" si="4"/>
        <v>44030.06</v>
      </c>
      <c r="Y21" s="1">
        <f t="shared" si="5"/>
        <v>-81000</v>
      </c>
    </row>
    <row r="22" s="1" customFormat="1" ht="26.25" customHeight="1" spans="1:23">
      <c r="A22" s="28" t="s">
        <v>1095</v>
      </c>
      <c r="B22" s="34" t="s">
        <v>1096</v>
      </c>
      <c r="C22" s="30">
        <v>180</v>
      </c>
      <c r="D22" s="21"/>
      <c r="E22" s="21"/>
      <c r="G22" s="23"/>
      <c r="H22" s="23"/>
      <c r="I22" s="40"/>
      <c r="J22" s="5"/>
      <c r="K22" s="21"/>
      <c r="L22" s="21"/>
      <c r="M22" s="23"/>
      <c r="N22" s="23"/>
      <c r="O22" s="40"/>
      <c r="P22" s="5"/>
      <c r="Q22" s="21"/>
      <c r="U22" s="45"/>
      <c r="V22" s="45"/>
      <c r="W22" s="46"/>
    </row>
    <row r="23" s="1" customFormat="1" ht="26.25" customHeight="1" spans="1:25">
      <c r="A23" s="24" t="s">
        <v>1097</v>
      </c>
      <c r="B23" s="33" t="s">
        <v>1098</v>
      </c>
      <c r="C23" s="20">
        <f>C24+C25+C26</f>
        <v>0</v>
      </c>
      <c r="D23" s="21"/>
      <c r="E23" s="21">
        <v>7616.62</v>
      </c>
      <c r="G23" s="23" t="s">
        <v>54</v>
      </c>
      <c r="H23" s="23" t="s">
        <v>1063</v>
      </c>
      <c r="I23" s="40">
        <v>7616.62</v>
      </c>
      <c r="J23" s="5">
        <f t="shared" ref="J23:J25" si="6">G23-A23</f>
        <v>-811</v>
      </c>
      <c r="K23" s="21">
        <f t="shared" ref="K23:K25" si="7">I23-C23</f>
        <v>7616.62</v>
      </c>
      <c r="L23" s="21"/>
      <c r="M23" s="23" t="s">
        <v>54</v>
      </c>
      <c r="N23" s="23" t="s">
        <v>1063</v>
      </c>
      <c r="O23" s="40">
        <v>7749.58</v>
      </c>
      <c r="P23" s="5">
        <f t="shared" ref="P23:P25" si="8">M23-A23</f>
        <v>-811</v>
      </c>
      <c r="Q23" s="21">
        <f t="shared" ref="Q23:Q25" si="9">O23-C23</f>
        <v>7749.58</v>
      </c>
      <c r="U23" s="45" t="s">
        <v>54</v>
      </c>
      <c r="V23" s="45" t="s">
        <v>1063</v>
      </c>
      <c r="W23" s="46">
        <v>8475.47</v>
      </c>
      <c r="X23" s="1">
        <f t="shared" ref="X23:X25" si="10">C23-W23</f>
        <v>-8475.47</v>
      </c>
      <c r="Y23" s="1">
        <f t="shared" ref="Y23:Y25" si="11">U23-A23</f>
        <v>-811</v>
      </c>
    </row>
    <row r="24" s="1" customFormat="1" ht="26.25" customHeight="1" spans="1:25">
      <c r="A24" s="28" t="s">
        <v>1099</v>
      </c>
      <c r="B24" s="34" t="s">
        <v>1100</v>
      </c>
      <c r="C24" s="30"/>
      <c r="D24" s="21"/>
      <c r="E24" s="21">
        <v>3922.87</v>
      </c>
      <c r="G24" s="23" t="s">
        <v>57</v>
      </c>
      <c r="H24" s="23" t="s">
        <v>1066</v>
      </c>
      <c r="I24" s="40">
        <v>3922.87</v>
      </c>
      <c r="J24" s="5">
        <f t="shared" si="6"/>
        <v>-81100</v>
      </c>
      <c r="K24" s="21">
        <f t="shared" si="7"/>
        <v>3922.87</v>
      </c>
      <c r="L24" s="21">
        <v>750</v>
      </c>
      <c r="M24" s="23" t="s">
        <v>57</v>
      </c>
      <c r="N24" s="23" t="s">
        <v>1066</v>
      </c>
      <c r="O24" s="40">
        <v>4041.81</v>
      </c>
      <c r="P24" s="5">
        <f t="shared" si="8"/>
        <v>-81100</v>
      </c>
      <c r="Q24" s="21">
        <f t="shared" si="9"/>
        <v>4041.81</v>
      </c>
      <c r="U24" s="45" t="s">
        <v>57</v>
      </c>
      <c r="V24" s="45" t="s">
        <v>1066</v>
      </c>
      <c r="W24" s="46">
        <v>4680.94</v>
      </c>
      <c r="X24" s="1">
        <f t="shared" si="10"/>
        <v>-4680.94</v>
      </c>
      <c r="Y24" s="1">
        <f t="shared" si="11"/>
        <v>-81100</v>
      </c>
    </row>
    <row r="25" s="1" customFormat="1" ht="26.25" customHeight="1" spans="1:25">
      <c r="A25" s="28" t="s">
        <v>1101</v>
      </c>
      <c r="B25" s="34" t="s">
        <v>1102</v>
      </c>
      <c r="C25" s="30"/>
      <c r="D25" s="21"/>
      <c r="E25" s="21">
        <v>3922.87</v>
      </c>
      <c r="G25" s="23" t="s">
        <v>57</v>
      </c>
      <c r="H25" s="23" t="s">
        <v>1066</v>
      </c>
      <c r="I25" s="40">
        <v>3922.87</v>
      </c>
      <c r="J25" s="5">
        <f t="shared" si="6"/>
        <v>-81101</v>
      </c>
      <c r="K25" s="21">
        <f t="shared" si="7"/>
        <v>3922.87</v>
      </c>
      <c r="L25" s="21">
        <v>750</v>
      </c>
      <c r="M25" s="23" t="s">
        <v>57</v>
      </c>
      <c r="N25" s="23" t="s">
        <v>1066</v>
      </c>
      <c r="O25" s="40">
        <v>4041.81</v>
      </c>
      <c r="P25" s="5">
        <f t="shared" si="8"/>
        <v>-81101</v>
      </c>
      <c r="Q25" s="21">
        <f t="shared" si="9"/>
        <v>4041.81</v>
      </c>
      <c r="U25" s="45" t="s">
        <v>57</v>
      </c>
      <c r="V25" s="45" t="s">
        <v>1066</v>
      </c>
      <c r="W25" s="46">
        <v>4680.94</v>
      </c>
      <c r="X25" s="1">
        <f t="shared" si="10"/>
        <v>-4680.94</v>
      </c>
      <c r="Y25" s="1">
        <f t="shared" si="11"/>
        <v>-81101</v>
      </c>
    </row>
    <row r="26" s="1" customFormat="1" ht="26.25" customHeight="1" spans="1:23">
      <c r="A26" s="28" t="s">
        <v>1103</v>
      </c>
      <c r="B26" s="34" t="s">
        <v>1104</v>
      </c>
      <c r="C26" s="30"/>
      <c r="D26" s="21"/>
      <c r="E26" s="21"/>
      <c r="G26" s="23"/>
      <c r="H26" s="23"/>
      <c r="I26" s="40"/>
      <c r="J26" s="5"/>
      <c r="K26" s="21"/>
      <c r="L26" s="21"/>
      <c r="M26" s="23"/>
      <c r="N26" s="23"/>
      <c r="O26" s="40"/>
      <c r="P26" s="5"/>
      <c r="Q26" s="21"/>
      <c r="U26" s="45"/>
      <c r="V26" s="45"/>
      <c r="W26" s="46"/>
    </row>
    <row r="27" s="1" customFormat="1" ht="26.25" customHeight="1" spans="1:25">
      <c r="A27" s="24" t="s">
        <v>1011</v>
      </c>
      <c r="B27" s="33" t="s">
        <v>1012</v>
      </c>
      <c r="C27" s="20">
        <f>C28</f>
        <v>231046</v>
      </c>
      <c r="D27" s="21"/>
      <c r="E27" s="21">
        <v>7616.62</v>
      </c>
      <c r="G27" s="23" t="s">
        <v>54</v>
      </c>
      <c r="H27" s="23" t="s">
        <v>1063</v>
      </c>
      <c r="I27" s="40">
        <v>7616.62</v>
      </c>
      <c r="J27" s="5">
        <f>G27-A27</f>
        <v>19871</v>
      </c>
      <c r="K27" s="21">
        <f>I27-C27</f>
        <v>-223429.38</v>
      </c>
      <c r="L27" s="21"/>
      <c r="M27" s="23" t="s">
        <v>54</v>
      </c>
      <c r="N27" s="23" t="s">
        <v>1063</v>
      </c>
      <c r="O27" s="40">
        <v>7749.58</v>
      </c>
      <c r="P27" s="5">
        <f>M27-A27</f>
        <v>19871</v>
      </c>
      <c r="Q27" s="21">
        <f>O27-C27</f>
        <v>-223296.42</v>
      </c>
      <c r="U27" s="45" t="s">
        <v>54</v>
      </c>
      <c r="V27" s="45" t="s">
        <v>1063</v>
      </c>
      <c r="W27" s="46">
        <v>8475.47</v>
      </c>
      <c r="X27" s="1">
        <f t="shared" ref="X27:X32" si="12">C27-W27</f>
        <v>222570.53</v>
      </c>
      <c r="Y27" s="1">
        <f t="shared" ref="Y27:Y32" si="13">U27-A27</f>
        <v>19871</v>
      </c>
    </row>
    <row r="28" s="1" customFormat="1" ht="26.25" customHeight="1" spans="1:25">
      <c r="A28" s="28" t="s">
        <v>1105</v>
      </c>
      <c r="B28" s="34" t="s">
        <v>1106</v>
      </c>
      <c r="C28" s="30">
        <v>231046</v>
      </c>
      <c r="D28" s="21"/>
      <c r="E28" s="21">
        <v>3922.87</v>
      </c>
      <c r="G28" s="23" t="s">
        <v>57</v>
      </c>
      <c r="H28" s="23" t="s">
        <v>1066</v>
      </c>
      <c r="I28" s="40">
        <v>3922.87</v>
      </c>
      <c r="J28" s="5">
        <f>G28-A28</f>
        <v>-290802</v>
      </c>
      <c r="K28" s="21">
        <f>I28-C28</f>
        <v>-227123.13</v>
      </c>
      <c r="L28" s="21">
        <v>750</v>
      </c>
      <c r="M28" s="23" t="s">
        <v>57</v>
      </c>
      <c r="N28" s="23" t="s">
        <v>1066</v>
      </c>
      <c r="O28" s="40">
        <v>4041.81</v>
      </c>
      <c r="P28" s="5">
        <f>M28-A28</f>
        <v>-290802</v>
      </c>
      <c r="Q28" s="21">
        <f>O28-C28</f>
        <v>-227004.19</v>
      </c>
      <c r="U28" s="45" t="s">
        <v>57</v>
      </c>
      <c r="V28" s="45" t="s">
        <v>1066</v>
      </c>
      <c r="W28" s="46">
        <v>4680.94</v>
      </c>
      <c r="X28" s="1">
        <f t="shared" si="12"/>
        <v>226365.06</v>
      </c>
      <c r="Y28" s="1">
        <f t="shared" si="13"/>
        <v>-290802</v>
      </c>
    </row>
    <row r="29" s="1" customFormat="1" ht="26.25" customHeight="1" spans="1:24">
      <c r="A29" s="15" t="s">
        <v>43</v>
      </c>
      <c r="B29" s="15"/>
      <c r="C29" s="20">
        <f>C5+C27</f>
        <v>368548</v>
      </c>
      <c r="G29" s="17" t="str">
        <f t="shared" ref="G29:I29" si="14">""</f>
        <v/>
      </c>
      <c r="H29" s="17" t="str">
        <f t="shared" si="14"/>
        <v/>
      </c>
      <c r="I29" s="17" t="str">
        <f t="shared" si="14"/>
        <v/>
      </c>
      <c r="J29" s="5"/>
      <c r="M29" s="17" t="str">
        <f t="shared" ref="M29:O29" si="15">""</f>
        <v/>
      </c>
      <c r="N29" s="39" t="str">
        <f t="shared" si="15"/>
        <v/>
      </c>
      <c r="O29" s="17" t="str">
        <f t="shared" si="15"/>
        <v/>
      </c>
      <c r="W29" s="51" t="e">
        <f>W30+#REF!+#REF!+#REF!+#REF!+#REF!+#REF!+#REF!+#REF!+#REF!+#REF!+#REF!+#REF!+#REF!+#REF!+#REF!+#REF!+#REF!+#REF!+#REF!+#REF!</f>
        <v>#REF!</v>
      </c>
      <c r="X29" s="51" t="e">
        <f>X30+#REF!+#REF!+#REF!+#REF!+#REF!+#REF!+#REF!+#REF!+#REF!+#REF!+#REF!+#REF!+#REF!+#REF!+#REF!+#REF!+#REF!+#REF!+#REF!+#REF!</f>
        <v>#REF!</v>
      </c>
    </row>
    <row r="30" ht="29.1" customHeight="1" spans="1:25">
      <c r="A30" s="37"/>
      <c r="B30" s="38"/>
      <c r="C30" s="38"/>
      <c r="Q30" s="52"/>
      <c r="U30" s="53" t="s">
        <v>86</v>
      </c>
      <c r="V30" s="53" t="s">
        <v>87</v>
      </c>
      <c r="W30" s="54">
        <v>19998</v>
      </c>
      <c r="X30" s="6">
        <f t="shared" si="12"/>
        <v>-19998</v>
      </c>
      <c r="Y30" s="6">
        <f t="shared" si="13"/>
        <v>232</v>
      </c>
    </row>
    <row r="31" ht="19.7" customHeight="1" spans="17:25">
      <c r="Q31" s="52"/>
      <c r="U31" s="53" t="s">
        <v>88</v>
      </c>
      <c r="V31" s="53" t="s">
        <v>89</v>
      </c>
      <c r="W31" s="54">
        <v>19998</v>
      </c>
      <c r="X31" s="6">
        <f t="shared" si="12"/>
        <v>-19998</v>
      </c>
      <c r="Y31" s="6">
        <f t="shared" si="13"/>
        <v>23203</v>
      </c>
    </row>
    <row r="32" ht="19.7" customHeight="1" spans="17:25">
      <c r="Q32" s="52"/>
      <c r="U32" s="53" t="s">
        <v>90</v>
      </c>
      <c r="V32" s="53" t="s">
        <v>91</v>
      </c>
      <c r="W32" s="54">
        <v>19998</v>
      </c>
      <c r="X32" s="6">
        <f t="shared" si="12"/>
        <v>-19998</v>
      </c>
      <c r="Y32" s="6">
        <f t="shared" si="13"/>
        <v>2320301</v>
      </c>
    </row>
    <row r="33" ht="19.7" customHeight="1" spans="17:17">
      <c r="Q33" s="52"/>
    </row>
    <row r="34" ht="19.7" customHeight="1" spans="17:17">
      <c r="Q34" s="52"/>
    </row>
    <row r="35" ht="19.7" customHeight="1" spans="17:17">
      <c r="Q35" s="52"/>
    </row>
    <row r="36" ht="19.7" customHeight="1" spans="17:17">
      <c r="Q36" s="52"/>
    </row>
    <row r="37" ht="19.7" customHeight="1" spans="17:17">
      <c r="Q37" s="52"/>
    </row>
    <row r="38" ht="19.7" customHeight="1" spans="17:17">
      <c r="Q38" s="52"/>
    </row>
    <row r="39" ht="19.7" customHeight="1" spans="17:17">
      <c r="Q39" s="52"/>
    </row>
    <row r="40" ht="19.7" customHeight="1" spans="17:17">
      <c r="Q40" s="52"/>
    </row>
    <row r="41" ht="19.7" customHeight="1" spans="17:17">
      <c r="Q41" s="52"/>
    </row>
    <row r="42" ht="19.7" customHeight="1" spans="17:17">
      <c r="Q42" s="52"/>
    </row>
    <row r="43" ht="19.7" customHeight="1" spans="17:17">
      <c r="Q43" s="52"/>
    </row>
    <row r="44" ht="19.7" customHeight="1" spans="17:17">
      <c r="Q44" s="52"/>
    </row>
    <row r="45" ht="19.7" customHeight="1" spans="17:17">
      <c r="Q45" s="52"/>
    </row>
  </sheetData>
  <mergeCells count="3">
    <mergeCell ref="A2:C2"/>
    <mergeCell ref="A29:B29"/>
    <mergeCell ref="A30:C30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X48"/>
  <sheetViews>
    <sheetView workbookViewId="0">
      <selection activeCell="A2" sqref="A2:B2"/>
    </sheetView>
  </sheetViews>
  <sheetFormatPr defaultColWidth="7" defaultRowHeight="15"/>
  <cols>
    <col min="1" max="1" width="35.125" style="4" customWidth="1"/>
    <col min="2" max="2" width="29.625" style="241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7" hidden="1" customWidth="1"/>
    <col min="7" max="7" width="17.5" style="7" hidden="1" customWidth="1"/>
    <col min="8" max="8" width="12.5" style="8" hidden="1" customWidth="1"/>
    <col min="9" max="9" width="7" style="9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9.25" customHeight="1" spans="1:1">
      <c r="A1" s="10" t="s">
        <v>44</v>
      </c>
    </row>
    <row r="2" ht="28.5" customHeight="1" spans="1:8">
      <c r="A2" s="11" t="s">
        <v>45</v>
      </c>
      <c r="B2" s="13"/>
      <c r="F2" s="6"/>
      <c r="G2" s="6"/>
      <c r="H2" s="6"/>
    </row>
    <row r="3" s="1" customFormat="1" ht="21.75" customHeight="1" spans="1:12">
      <c r="A3" s="4"/>
      <c r="B3" s="133" t="s">
        <v>46</v>
      </c>
      <c r="D3" s="1">
        <v>12.11</v>
      </c>
      <c r="F3" s="1">
        <v>12.22</v>
      </c>
      <c r="I3" s="5"/>
      <c r="L3" s="1">
        <v>1.2</v>
      </c>
    </row>
    <row r="4" s="1" customFormat="1" ht="39" customHeight="1" spans="1:14">
      <c r="A4" s="107" t="s">
        <v>3</v>
      </c>
      <c r="B4" s="16" t="s">
        <v>4</v>
      </c>
      <c r="F4" s="17" t="s">
        <v>47</v>
      </c>
      <c r="G4" s="17" t="s">
        <v>48</v>
      </c>
      <c r="H4" s="17" t="s">
        <v>49</v>
      </c>
      <c r="I4" s="5"/>
      <c r="L4" s="17" t="s">
        <v>47</v>
      </c>
      <c r="M4" s="39" t="s">
        <v>48</v>
      </c>
      <c r="N4" s="17" t="s">
        <v>49</v>
      </c>
    </row>
    <row r="5" s="115" customFormat="1" ht="39" customHeight="1" spans="1:24">
      <c r="A5" s="242" t="s">
        <v>50</v>
      </c>
      <c r="B5" s="243">
        <f>100214+98.94</f>
        <v>100312.94</v>
      </c>
      <c r="C5" s="115">
        <v>105429</v>
      </c>
      <c r="D5" s="115">
        <v>595734.14</v>
      </c>
      <c r="E5" s="115">
        <f>104401+13602</f>
        <v>118003</v>
      </c>
      <c r="F5" s="244" t="s">
        <v>51</v>
      </c>
      <c r="G5" s="244" t="s">
        <v>52</v>
      </c>
      <c r="H5" s="244">
        <v>596221.15</v>
      </c>
      <c r="I5" s="115" t="e">
        <f t="shared" ref="I5:I7" si="0">F5-A5</f>
        <v>#VALUE!</v>
      </c>
      <c r="J5" s="115">
        <f t="shared" ref="J5:J7" si="1">H5-B5</f>
        <v>495908.21</v>
      </c>
      <c r="K5" s="115">
        <v>75943</v>
      </c>
      <c r="L5" s="244" t="s">
        <v>51</v>
      </c>
      <c r="M5" s="244" t="s">
        <v>52</v>
      </c>
      <c r="N5" s="244">
        <v>643048.95</v>
      </c>
      <c r="O5" s="115" t="e">
        <f t="shared" ref="O5:O7" si="2">L5-A5</f>
        <v>#VALUE!</v>
      </c>
      <c r="P5" s="115">
        <f t="shared" ref="P5:P7" si="3">N5-B5</f>
        <v>542736.01</v>
      </c>
      <c r="R5" s="115">
        <v>717759</v>
      </c>
      <c r="T5" s="257" t="s">
        <v>51</v>
      </c>
      <c r="U5" s="257" t="s">
        <v>52</v>
      </c>
      <c r="V5" s="257">
        <v>659380.53</v>
      </c>
      <c r="W5" s="115">
        <f t="shared" ref="W5:W7" si="4">B5-V5</f>
        <v>-559067.59</v>
      </c>
      <c r="X5" s="115" t="e">
        <f t="shared" ref="X5:X7" si="5">T5-A5</f>
        <v>#VALUE!</v>
      </c>
    </row>
    <row r="6" s="238" customFormat="1" ht="39" customHeight="1" spans="1:24">
      <c r="A6" s="245" t="s">
        <v>53</v>
      </c>
      <c r="B6" s="243"/>
      <c r="D6" s="238">
        <v>7616.62</v>
      </c>
      <c r="F6" s="246" t="s">
        <v>54</v>
      </c>
      <c r="G6" s="246" t="s">
        <v>55</v>
      </c>
      <c r="H6" s="246">
        <v>7616.62</v>
      </c>
      <c r="I6" s="238" t="e">
        <f t="shared" si="0"/>
        <v>#VALUE!</v>
      </c>
      <c r="J6" s="238">
        <f t="shared" si="1"/>
        <v>7616.62</v>
      </c>
      <c r="L6" s="246" t="s">
        <v>54</v>
      </c>
      <c r="M6" s="246" t="s">
        <v>55</v>
      </c>
      <c r="N6" s="246">
        <v>7749.58</v>
      </c>
      <c r="O6" s="238" t="e">
        <f t="shared" si="2"/>
        <v>#VALUE!</v>
      </c>
      <c r="P6" s="238">
        <f t="shared" si="3"/>
        <v>7749.58</v>
      </c>
      <c r="T6" s="258" t="s">
        <v>54</v>
      </c>
      <c r="U6" s="258" t="s">
        <v>55</v>
      </c>
      <c r="V6" s="258">
        <v>8475.47</v>
      </c>
      <c r="W6" s="238">
        <f t="shared" si="4"/>
        <v>-8475.47</v>
      </c>
      <c r="X6" s="238" t="e">
        <f t="shared" si="5"/>
        <v>#VALUE!</v>
      </c>
    </row>
    <row r="7" s="239" customFormat="1" ht="39" customHeight="1" spans="1:24">
      <c r="A7" s="245" t="s">
        <v>56</v>
      </c>
      <c r="B7" s="243">
        <v>78.7</v>
      </c>
      <c r="D7" s="239">
        <v>3922.87</v>
      </c>
      <c r="F7" s="247" t="s">
        <v>57</v>
      </c>
      <c r="G7" s="247" t="s">
        <v>58</v>
      </c>
      <c r="H7" s="247">
        <v>3922.87</v>
      </c>
      <c r="I7" s="239" t="e">
        <f t="shared" si="0"/>
        <v>#VALUE!</v>
      </c>
      <c r="J7" s="239">
        <f t="shared" si="1"/>
        <v>3844.17</v>
      </c>
      <c r="K7" s="239">
        <v>750</v>
      </c>
      <c r="L7" s="247" t="s">
        <v>57</v>
      </c>
      <c r="M7" s="247" t="s">
        <v>58</v>
      </c>
      <c r="N7" s="247">
        <v>4041.81</v>
      </c>
      <c r="O7" s="239" t="e">
        <f t="shared" si="2"/>
        <v>#VALUE!</v>
      </c>
      <c r="P7" s="239">
        <f t="shared" si="3"/>
        <v>3963.11</v>
      </c>
      <c r="T7" s="259" t="s">
        <v>57</v>
      </c>
      <c r="U7" s="259" t="s">
        <v>58</v>
      </c>
      <c r="V7" s="259">
        <v>4680.94</v>
      </c>
      <c r="W7" s="239">
        <f t="shared" si="4"/>
        <v>-4602.24</v>
      </c>
      <c r="X7" s="239" t="e">
        <f t="shared" si="5"/>
        <v>#VALUE!</v>
      </c>
    </row>
    <row r="8" s="239" customFormat="1" ht="39" customHeight="1" spans="1:22">
      <c r="A8" s="245" t="s">
        <v>59</v>
      </c>
      <c r="B8" s="243">
        <f>26560.67+1598.37</f>
        <v>28159.04</v>
      </c>
      <c r="F8" s="247"/>
      <c r="G8" s="247"/>
      <c r="H8" s="247"/>
      <c r="L8" s="247"/>
      <c r="M8" s="247"/>
      <c r="N8" s="247"/>
      <c r="T8" s="259"/>
      <c r="U8" s="259"/>
      <c r="V8" s="259"/>
    </row>
    <row r="9" s="239" customFormat="1" ht="39" customHeight="1" spans="1:22">
      <c r="A9" s="245" t="s">
        <v>60</v>
      </c>
      <c r="B9" s="243">
        <f>173047.24+7653.62</f>
        <v>180700.86</v>
      </c>
      <c r="F9" s="247"/>
      <c r="G9" s="247"/>
      <c r="H9" s="247"/>
      <c r="L9" s="247"/>
      <c r="M9" s="247"/>
      <c r="N9" s="247"/>
      <c r="T9" s="259"/>
      <c r="U9" s="259"/>
      <c r="V9" s="259"/>
    </row>
    <row r="10" s="239" customFormat="1" ht="39" customHeight="1" spans="1:22">
      <c r="A10" s="245" t="s">
        <v>61</v>
      </c>
      <c r="B10" s="243">
        <f>1778.97+270</f>
        <v>2048.97</v>
      </c>
      <c r="F10" s="247"/>
      <c r="G10" s="247"/>
      <c r="H10" s="247"/>
      <c r="L10" s="247"/>
      <c r="M10" s="247"/>
      <c r="N10" s="247"/>
      <c r="T10" s="259"/>
      <c r="U10" s="259"/>
      <c r="V10" s="259"/>
    </row>
    <row r="11" s="239" customFormat="1" ht="39" customHeight="1" spans="1:22">
      <c r="A11" s="245" t="s">
        <v>62</v>
      </c>
      <c r="B11" s="243">
        <f>7026.52+809.6+190</f>
        <v>8026.12</v>
      </c>
      <c r="F11" s="247"/>
      <c r="G11" s="247"/>
      <c r="H11" s="247"/>
      <c r="L11" s="247"/>
      <c r="M11" s="247"/>
      <c r="N11" s="247"/>
      <c r="T11" s="259"/>
      <c r="U11" s="259"/>
      <c r="V11" s="259"/>
    </row>
    <row r="12" s="239" customFormat="1" ht="39" customHeight="1" spans="1:22">
      <c r="A12" s="245" t="s">
        <v>63</v>
      </c>
      <c r="B12" s="243">
        <f>66538.58+24435.42+32</f>
        <v>91006</v>
      </c>
      <c r="F12" s="247"/>
      <c r="G12" s="247"/>
      <c r="H12" s="247"/>
      <c r="L12" s="247"/>
      <c r="M12" s="247"/>
      <c r="N12" s="247"/>
      <c r="T12" s="259"/>
      <c r="U12" s="259"/>
      <c r="V12" s="259"/>
    </row>
    <row r="13" s="239" customFormat="1" ht="39" customHeight="1" spans="1:22">
      <c r="A13" s="245" t="s">
        <v>64</v>
      </c>
      <c r="B13" s="243"/>
      <c r="F13" s="247"/>
      <c r="G13" s="247"/>
      <c r="H13" s="247"/>
      <c r="L13" s="247"/>
      <c r="M13" s="247"/>
      <c r="N13" s="247"/>
      <c r="T13" s="259"/>
      <c r="U13" s="259"/>
      <c r="V13" s="259"/>
    </row>
    <row r="14" s="239" customFormat="1" ht="39" customHeight="1" spans="1:22">
      <c r="A14" s="245" t="s">
        <v>65</v>
      </c>
      <c r="B14" s="243">
        <f>53482.07+7219.13</f>
        <v>60701.2</v>
      </c>
      <c r="F14" s="247"/>
      <c r="G14" s="247"/>
      <c r="H14" s="247"/>
      <c r="L14" s="247"/>
      <c r="M14" s="247"/>
      <c r="N14" s="247"/>
      <c r="T14" s="259"/>
      <c r="U14" s="259"/>
      <c r="V14" s="259"/>
    </row>
    <row r="15" s="239" customFormat="1" ht="39" customHeight="1" spans="1:22">
      <c r="A15" s="245" t="s">
        <v>66</v>
      </c>
      <c r="B15" s="243">
        <f>11540.18+5498.47</f>
        <v>17038.65</v>
      </c>
      <c r="F15" s="247"/>
      <c r="G15" s="247"/>
      <c r="H15" s="247"/>
      <c r="L15" s="247"/>
      <c r="M15" s="247"/>
      <c r="N15" s="247"/>
      <c r="T15" s="259"/>
      <c r="U15" s="259"/>
      <c r="V15" s="259"/>
    </row>
    <row r="16" s="239" customFormat="1" ht="39" customHeight="1" spans="1:22">
      <c r="A16" s="245" t="s">
        <v>67</v>
      </c>
      <c r="B16" s="243">
        <v>105912.01</v>
      </c>
      <c r="F16" s="247"/>
      <c r="G16" s="247"/>
      <c r="H16" s="247"/>
      <c r="L16" s="247"/>
      <c r="M16" s="247"/>
      <c r="N16" s="247"/>
      <c r="T16" s="259"/>
      <c r="U16" s="259"/>
      <c r="V16" s="259"/>
    </row>
    <row r="17" s="239" customFormat="1" ht="39" customHeight="1" spans="1:22">
      <c r="A17" s="245" t="s">
        <v>68</v>
      </c>
      <c r="B17" s="243">
        <f>26983.02+19650.04</f>
        <v>46633.06</v>
      </c>
      <c r="F17" s="247"/>
      <c r="G17" s="247"/>
      <c r="H17" s="247"/>
      <c r="L17" s="247"/>
      <c r="M17" s="247"/>
      <c r="N17" s="247"/>
      <c r="T17" s="259"/>
      <c r="U17" s="259"/>
      <c r="V17" s="259"/>
    </row>
    <row r="18" s="239" customFormat="1" ht="39" customHeight="1" spans="1:22">
      <c r="A18" s="245" t="s">
        <v>69</v>
      </c>
      <c r="B18" s="243">
        <f>11771.81+1903.39</f>
        <v>13675.2</v>
      </c>
      <c r="F18" s="247"/>
      <c r="G18" s="247"/>
      <c r="H18" s="247"/>
      <c r="L18" s="247"/>
      <c r="M18" s="247"/>
      <c r="N18" s="247"/>
      <c r="T18" s="259"/>
      <c r="U18" s="259"/>
      <c r="V18" s="259"/>
    </row>
    <row r="19" s="239" customFormat="1" ht="39" customHeight="1" spans="1:22">
      <c r="A19" s="245" t="s">
        <v>70</v>
      </c>
      <c r="B19" s="243">
        <v>1727.48</v>
      </c>
      <c r="F19" s="247"/>
      <c r="G19" s="247"/>
      <c r="H19" s="247"/>
      <c r="L19" s="247"/>
      <c r="M19" s="247"/>
      <c r="N19" s="247"/>
      <c r="T19" s="259"/>
      <c r="U19" s="259"/>
      <c r="V19" s="259"/>
    </row>
    <row r="20" s="239" customFormat="1" ht="39" customHeight="1" spans="1:22">
      <c r="A20" s="245" t="s">
        <v>71</v>
      </c>
      <c r="B20" s="243">
        <f>71930.86+473</f>
        <v>72403.86</v>
      </c>
      <c r="F20" s="247"/>
      <c r="G20" s="247"/>
      <c r="H20" s="247"/>
      <c r="L20" s="247"/>
      <c r="M20" s="247"/>
      <c r="N20" s="247"/>
      <c r="T20" s="259"/>
      <c r="U20" s="259"/>
      <c r="V20" s="259"/>
    </row>
    <row r="21" s="239" customFormat="1" ht="39" customHeight="1" spans="1:22">
      <c r="A21" s="245" t="s">
        <v>72</v>
      </c>
      <c r="B21" s="243">
        <v>50</v>
      </c>
      <c r="F21" s="247"/>
      <c r="G21" s="247"/>
      <c r="H21" s="247"/>
      <c r="L21" s="247"/>
      <c r="M21" s="247"/>
      <c r="N21" s="247"/>
      <c r="T21" s="259"/>
      <c r="U21" s="259"/>
      <c r="V21" s="259"/>
    </row>
    <row r="22" s="239" customFormat="1" ht="39" customHeight="1" spans="1:22">
      <c r="A22" s="245" t="s">
        <v>73</v>
      </c>
      <c r="B22" s="243"/>
      <c r="F22" s="247"/>
      <c r="G22" s="247"/>
      <c r="H22" s="247"/>
      <c r="L22" s="247"/>
      <c r="M22" s="247"/>
      <c r="N22" s="247"/>
      <c r="T22" s="259"/>
      <c r="U22" s="259"/>
      <c r="V22" s="259"/>
    </row>
    <row r="23" s="239" customFormat="1" ht="39" customHeight="1" spans="1:22">
      <c r="A23" s="245" t="s">
        <v>74</v>
      </c>
      <c r="B23" s="243">
        <f>5357.09+3408.46</f>
        <v>8765.55</v>
      </c>
      <c r="F23" s="247"/>
      <c r="G23" s="247"/>
      <c r="H23" s="247"/>
      <c r="L23" s="247"/>
      <c r="M23" s="247"/>
      <c r="N23" s="247"/>
      <c r="T23" s="259"/>
      <c r="U23" s="259"/>
      <c r="V23" s="259"/>
    </row>
    <row r="24" s="240" customFormat="1" ht="39" customHeight="1" spans="1:24">
      <c r="A24" s="245" t="s">
        <v>75</v>
      </c>
      <c r="B24" s="243">
        <f>5102.66+1200</f>
        <v>6302.66</v>
      </c>
      <c r="C24" s="248"/>
      <c r="D24" s="248">
        <v>135.6</v>
      </c>
      <c r="F24" s="249" t="s">
        <v>76</v>
      </c>
      <c r="G24" s="249" t="s">
        <v>77</v>
      </c>
      <c r="H24" s="250">
        <v>135.6</v>
      </c>
      <c r="I24" s="254" t="e">
        <f>F24-A24</f>
        <v>#VALUE!</v>
      </c>
      <c r="J24" s="255">
        <f>H24-B24</f>
        <v>-6167.06</v>
      </c>
      <c r="K24" s="255"/>
      <c r="L24" s="249" t="s">
        <v>76</v>
      </c>
      <c r="M24" s="249" t="s">
        <v>77</v>
      </c>
      <c r="N24" s="250">
        <v>135.6</v>
      </c>
      <c r="O24" s="254" t="e">
        <f>L24-A24</f>
        <v>#VALUE!</v>
      </c>
      <c r="P24" s="255">
        <f>N24-B24</f>
        <v>-6167.06</v>
      </c>
      <c r="T24" s="260" t="s">
        <v>76</v>
      </c>
      <c r="U24" s="260" t="s">
        <v>77</v>
      </c>
      <c r="V24" s="261">
        <v>135.6</v>
      </c>
      <c r="W24" s="240">
        <f>B24-V24</f>
        <v>6167.06</v>
      </c>
      <c r="X24" s="240" t="e">
        <f>T24-A24</f>
        <v>#VALUE!</v>
      </c>
    </row>
    <row r="25" s="240" customFormat="1" ht="39" customHeight="1" spans="1:22">
      <c r="A25" s="245" t="s">
        <v>78</v>
      </c>
      <c r="B25" s="243">
        <v>178.65</v>
      </c>
      <c r="C25" s="248"/>
      <c r="D25" s="248"/>
      <c r="F25" s="249"/>
      <c r="G25" s="249"/>
      <c r="H25" s="250"/>
      <c r="I25" s="254"/>
      <c r="J25" s="255"/>
      <c r="K25" s="255"/>
      <c r="L25" s="249"/>
      <c r="M25" s="249"/>
      <c r="N25" s="250"/>
      <c r="O25" s="254"/>
      <c r="P25" s="255"/>
      <c r="T25" s="260"/>
      <c r="U25" s="260"/>
      <c r="V25" s="261"/>
    </row>
    <row r="26" s="240" customFormat="1" ht="39" customHeight="1" spans="1:22">
      <c r="A26" s="245" t="s">
        <v>79</v>
      </c>
      <c r="B26" s="243">
        <f>3690.17+160.76</f>
        <v>3850.93</v>
      </c>
      <c r="C26" s="248"/>
      <c r="D26" s="248"/>
      <c r="F26" s="249"/>
      <c r="G26" s="249"/>
      <c r="H26" s="250"/>
      <c r="I26" s="254"/>
      <c r="J26" s="255"/>
      <c r="K26" s="255"/>
      <c r="L26" s="249"/>
      <c r="M26" s="249"/>
      <c r="N26" s="250"/>
      <c r="O26" s="254"/>
      <c r="P26" s="255"/>
      <c r="T26" s="260"/>
      <c r="U26" s="260"/>
      <c r="V26" s="261"/>
    </row>
    <row r="27" s="240" customFormat="1" ht="39" customHeight="1" spans="1:22">
      <c r="A27" s="245" t="s">
        <v>80</v>
      </c>
      <c r="B27" s="243">
        <v>10000</v>
      </c>
      <c r="C27" s="248"/>
      <c r="D27" s="248"/>
      <c r="F27" s="249"/>
      <c r="G27" s="249"/>
      <c r="H27" s="250"/>
      <c r="I27" s="254"/>
      <c r="J27" s="255"/>
      <c r="K27" s="255"/>
      <c r="L27" s="249"/>
      <c r="M27" s="249"/>
      <c r="N27" s="250"/>
      <c r="O27" s="254"/>
      <c r="P27" s="255"/>
      <c r="T27" s="260"/>
      <c r="U27" s="260"/>
      <c r="V27" s="261"/>
    </row>
    <row r="28" s="240" customFormat="1" ht="39" customHeight="1" spans="1:22">
      <c r="A28" s="245" t="s">
        <v>81</v>
      </c>
      <c r="B28" s="243">
        <v>1029</v>
      </c>
      <c r="C28" s="248"/>
      <c r="D28" s="248"/>
      <c r="F28" s="249"/>
      <c r="G28" s="249"/>
      <c r="H28" s="250"/>
      <c r="I28" s="254"/>
      <c r="J28" s="255"/>
      <c r="K28" s="255"/>
      <c r="L28" s="249"/>
      <c r="M28" s="249"/>
      <c r="N28" s="250"/>
      <c r="O28" s="254"/>
      <c r="P28" s="255"/>
      <c r="T28" s="260"/>
      <c r="U28" s="260"/>
      <c r="V28" s="261"/>
    </row>
    <row r="29" s="240" customFormat="1" ht="39" customHeight="1" spans="1:22">
      <c r="A29" s="245" t="s">
        <v>82</v>
      </c>
      <c r="B29" s="243">
        <v>24707.75</v>
      </c>
      <c r="C29" s="248"/>
      <c r="D29" s="248"/>
      <c r="F29" s="249"/>
      <c r="G29" s="249"/>
      <c r="H29" s="250"/>
      <c r="I29" s="254"/>
      <c r="J29" s="255"/>
      <c r="K29" s="255"/>
      <c r="L29" s="249"/>
      <c r="M29" s="249"/>
      <c r="N29" s="250"/>
      <c r="O29" s="254"/>
      <c r="P29" s="255"/>
      <c r="T29" s="260"/>
      <c r="U29" s="260"/>
      <c r="V29" s="261"/>
    </row>
    <row r="30" s="240" customFormat="1" ht="39" customHeight="1" spans="1:22">
      <c r="A30" s="245" t="s">
        <v>83</v>
      </c>
      <c r="B30" s="243">
        <v>8.57</v>
      </c>
      <c r="C30" s="248"/>
      <c r="D30" s="248"/>
      <c r="F30" s="249"/>
      <c r="G30" s="249"/>
      <c r="H30" s="250"/>
      <c r="I30" s="254"/>
      <c r="J30" s="255"/>
      <c r="K30" s="255"/>
      <c r="L30" s="249"/>
      <c r="M30" s="249"/>
      <c r="N30" s="250"/>
      <c r="O30" s="254"/>
      <c r="P30" s="255"/>
      <c r="T30" s="260"/>
      <c r="U30" s="260"/>
      <c r="V30" s="261"/>
    </row>
    <row r="31" s="240" customFormat="1" ht="39" customHeight="1" spans="1:22">
      <c r="A31" s="245" t="s">
        <v>84</v>
      </c>
      <c r="B31" s="243"/>
      <c r="C31" s="248"/>
      <c r="D31" s="248"/>
      <c r="F31" s="249"/>
      <c r="G31" s="249"/>
      <c r="H31" s="250"/>
      <c r="I31" s="254"/>
      <c r="J31" s="255"/>
      <c r="K31" s="255"/>
      <c r="L31" s="249"/>
      <c r="M31" s="249"/>
      <c r="N31" s="250"/>
      <c r="O31" s="254"/>
      <c r="P31" s="255"/>
      <c r="T31" s="260"/>
      <c r="U31" s="260"/>
      <c r="V31" s="261"/>
    </row>
    <row r="32" s="240" customFormat="1" ht="39" customHeight="1" spans="1:23">
      <c r="A32" s="251" t="s">
        <v>85</v>
      </c>
      <c r="B32" s="252">
        <f>SUM(B5:B31)</f>
        <v>783317.2</v>
      </c>
      <c r="F32" s="253" t="str">
        <f t="shared" ref="F32:H32" si="6">""</f>
        <v/>
      </c>
      <c r="G32" s="253" t="str">
        <f t="shared" si="6"/>
        <v/>
      </c>
      <c r="H32" s="253" t="str">
        <f t="shared" si="6"/>
        <v/>
      </c>
      <c r="I32" s="254"/>
      <c r="L32" s="253" t="str">
        <f t="shared" ref="L32:N32" si="7">""</f>
        <v/>
      </c>
      <c r="M32" s="256" t="str">
        <f t="shared" si="7"/>
        <v/>
      </c>
      <c r="N32" s="253" t="str">
        <f t="shared" si="7"/>
        <v/>
      </c>
      <c r="V32" s="262" t="e">
        <f>V33+#REF!+#REF!+#REF!+#REF!+#REF!+#REF!+#REF!+#REF!+#REF!+#REF!+#REF!+#REF!+#REF!+#REF!+#REF!+#REF!+#REF!+#REF!+#REF!+#REF!</f>
        <v>#REF!</v>
      </c>
      <c r="W32" s="262" t="e">
        <f>W33+#REF!+#REF!+#REF!+#REF!+#REF!+#REF!+#REF!+#REF!+#REF!+#REF!+#REF!+#REF!+#REF!+#REF!+#REF!+#REF!+#REF!+#REF!+#REF!+#REF!</f>
        <v>#REF!</v>
      </c>
    </row>
    <row r="33" ht="19.7" customHeight="1" spans="16:24">
      <c r="P33" s="52"/>
      <c r="T33" s="53" t="s">
        <v>86</v>
      </c>
      <c r="U33" s="53" t="s">
        <v>87</v>
      </c>
      <c r="V33" s="54">
        <v>19998</v>
      </c>
      <c r="W33" s="6">
        <f t="shared" ref="W33:W35" si="8">B33-V33</f>
        <v>-19998</v>
      </c>
      <c r="X33" s="6">
        <f t="shared" ref="X33:X35" si="9">T33-A33</f>
        <v>232</v>
      </c>
    </row>
    <row r="34" ht="19.7" customHeight="1" spans="16:24">
      <c r="P34" s="52"/>
      <c r="T34" s="53" t="s">
        <v>88</v>
      </c>
      <c r="U34" s="53" t="s">
        <v>89</v>
      </c>
      <c r="V34" s="54">
        <v>19998</v>
      </c>
      <c r="W34" s="6">
        <f t="shared" si="8"/>
        <v>-19998</v>
      </c>
      <c r="X34" s="6">
        <f t="shared" si="9"/>
        <v>23203</v>
      </c>
    </row>
    <row r="35" ht="19.7" customHeight="1" spans="16:24">
      <c r="P35" s="52"/>
      <c r="T35" s="53" t="s">
        <v>90</v>
      </c>
      <c r="U35" s="53" t="s">
        <v>91</v>
      </c>
      <c r="V35" s="54">
        <v>19998</v>
      </c>
      <c r="W35" s="6">
        <f t="shared" si="8"/>
        <v>-19998</v>
      </c>
      <c r="X35" s="6">
        <f t="shared" si="9"/>
        <v>2320301</v>
      </c>
    </row>
    <row r="36" ht="19.7" customHeight="1" spans="16:16">
      <c r="P36" s="52"/>
    </row>
    <row r="37" ht="19.7" customHeight="1" spans="16:16">
      <c r="P37" s="52"/>
    </row>
    <row r="38" ht="19.7" customHeight="1" spans="16:16">
      <c r="P38" s="52"/>
    </row>
    <row r="39" ht="19.7" customHeight="1" spans="16:16">
      <c r="P39" s="52"/>
    </row>
    <row r="40" ht="19.7" customHeight="1" spans="16:16">
      <c r="P40" s="52"/>
    </row>
    <row r="41" ht="19.7" customHeight="1" spans="16:16">
      <c r="P41" s="52"/>
    </row>
    <row r="42" ht="19.7" customHeight="1" spans="16:16">
      <c r="P42" s="52"/>
    </row>
    <row r="43" ht="19.7" customHeight="1" spans="16:16">
      <c r="P43" s="52"/>
    </row>
    <row r="44" ht="19.7" customHeight="1" spans="16:16">
      <c r="P44" s="52"/>
    </row>
    <row r="45" ht="19.7" customHeight="1" spans="16:16">
      <c r="P45" s="52"/>
    </row>
    <row r="46" ht="19.7" customHeight="1" spans="16:16">
      <c r="P46" s="52"/>
    </row>
    <row r="47" ht="19.7" customHeight="1" spans="16:16">
      <c r="P47" s="52"/>
    </row>
    <row r="48" ht="19.7" customHeight="1" spans="16:16">
      <c r="P48" s="52"/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C420"/>
  <sheetViews>
    <sheetView workbookViewId="0">
      <selection activeCell="A2" sqref="A2:C2"/>
    </sheetView>
  </sheetViews>
  <sheetFormatPr defaultColWidth="28.375" defaultRowHeight="15.75" outlineLevelCol="2"/>
  <cols>
    <col min="1" max="1" width="17.25" style="223" customWidth="1"/>
    <col min="2" max="2" width="39.625" style="224" customWidth="1"/>
    <col min="3" max="3" width="28.375" style="225" customWidth="1"/>
    <col min="4" max="16384" width="28.375" style="222"/>
  </cols>
  <sheetData>
    <row r="1" ht="29.25" customHeight="1" spans="1:2">
      <c r="A1" s="226" t="s">
        <v>92</v>
      </c>
      <c r="B1" s="227"/>
    </row>
    <row r="2" ht="28.5" customHeight="1" spans="1:3">
      <c r="A2" s="228" t="s">
        <v>93</v>
      </c>
      <c r="B2" s="229"/>
      <c r="C2" s="230"/>
    </row>
    <row r="3" ht="21.75" customHeight="1" spans="3:3">
      <c r="C3" s="231" t="s">
        <v>2</v>
      </c>
    </row>
    <row r="4" s="221" customFormat="1" ht="39" customHeight="1" spans="1:3">
      <c r="A4" s="232" t="s">
        <v>94</v>
      </c>
      <c r="B4" s="232" t="s">
        <v>94</v>
      </c>
      <c r="C4" s="233" t="s">
        <v>95</v>
      </c>
    </row>
    <row r="5" s="222" customFormat="1" spans="1:3">
      <c r="A5" s="234" t="s">
        <v>51</v>
      </c>
      <c r="B5" s="234" t="s">
        <v>96</v>
      </c>
      <c r="C5" s="235">
        <f>C6+C12+C18+C27+C32+C37+C43+C46+C49+C52+C54+C59+C63+C65+C68+C72+C77+C81+C83+C85+C87+C95</f>
        <v>100214</v>
      </c>
    </row>
    <row r="6" ht="13.5" spans="1:3">
      <c r="A6" s="234" t="s">
        <v>54</v>
      </c>
      <c r="B6" s="234" t="s">
        <v>97</v>
      </c>
      <c r="C6" s="235">
        <f>SUM(C7:C11)</f>
        <v>630.82</v>
      </c>
    </row>
    <row r="7" ht="13.5" spans="1:3">
      <c r="A7" s="234" t="s">
        <v>57</v>
      </c>
      <c r="B7" s="234" t="s">
        <v>98</v>
      </c>
      <c r="C7" s="235">
        <v>350.69</v>
      </c>
    </row>
    <row r="8" ht="13.5" spans="1:3">
      <c r="A8" s="234" t="s">
        <v>99</v>
      </c>
      <c r="B8" s="234" t="s">
        <v>100</v>
      </c>
      <c r="C8" s="235">
        <v>181</v>
      </c>
    </row>
    <row r="9" ht="13.5" spans="1:3">
      <c r="A9" s="234" t="s">
        <v>101</v>
      </c>
      <c r="B9" s="234" t="s">
        <v>102</v>
      </c>
      <c r="C9" s="235">
        <v>87.6</v>
      </c>
    </row>
    <row r="10" ht="13.5" spans="1:3">
      <c r="A10" s="234" t="s">
        <v>103</v>
      </c>
      <c r="B10" s="234" t="s">
        <v>104</v>
      </c>
      <c r="C10" s="235"/>
    </row>
    <row r="11" ht="13.5" spans="1:3">
      <c r="A11" s="234" t="s">
        <v>76</v>
      </c>
      <c r="B11" s="234" t="s">
        <v>105</v>
      </c>
      <c r="C11" s="235">
        <v>11.53</v>
      </c>
    </row>
    <row r="12" ht="13.5" spans="1:3">
      <c r="A12" s="234" t="s">
        <v>106</v>
      </c>
      <c r="B12" s="234" t="s">
        <v>107</v>
      </c>
      <c r="C12" s="235">
        <f>SUM(C13:C17)</f>
        <v>508.7</v>
      </c>
    </row>
    <row r="13" ht="13.5" spans="1:3">
      <c r="A13" s="234" t="s">
        <v>108</v>
      </c>
      <c r="B13" s="234" t="s">
        <v>98</v>
      </c>
      <c r="C13" s="235">
        <v>363.7</v>
      </c>
    </row>
    <row r="14" ht="13.5" spans="1:3">
      <c r="A14" s="234" t="s">
        <v>109</v>
      </c>
      <c r="B14" s="234" t="s">
        <v>110</v>
      </c>
      <c r="C14" s="235">
        <v>80</v>
      </c>
    </row>
    <row r="15" ht="13.5" spans="1:3">
      <c r="A15" s="234" t="s">
        <v>111</v>
      </c>
      <c r="B15" s="234" t="s">
        <v>112</v>
      </c>
      <c r="C15" s="235">
        <v>20</v>
      </c>
    </row>
    <row r="16" ht="13.5" spans="1:3">
      <c r="A16" s="234" t="s">
        <v>113</v>
      </c>
      <c r="B16" s="234" t="s">
        <v>114</v>
      </c>
      <c r="C16" s="235">
        <v>10</v>
      </c>
    </row>
    <row r="17" ht="13.5" spans="1:3">
      <c r="A17" s="234" t="s">
        <v>115</v>
      </c>
      <c r="B17" s="234" t="s">
        <v>116</v>
      </c>
      <c r="C17" s="235">
        <v>35</v>
      </c>
    </row>
    <row r="18" ht="13.5" spans="1:3">
      <c r="A18" s="234" t="s">
        <v>117</v>
      </c>
      <c r="B18" s="234" t="s">
        <v>118</v>
      </c>
      <c r="C18" s="235">
        <f>SUM(C19:C26)</f>
        <v>30800.68</v>
      </c>
    </row>
    <row r="19" ht="13.5" spans="1:3">
      <c r="A19" s="234" t="s">
        <v>119</v>
      </c>
      <c r="B19" s="234" t="s">
        <v>98</v>
      </c>
      <c r="C19" s="235">
        <v>24587.21</v>
      </c>
    </row>
    <row r="20" ht="13.5" spans="1:3">
      <c r="A20" s="234" t="s">
        <v>120</v>
      </c>
      <c r="B20" s="234" t="s">
        <v>121</v>
      </c>
      <c r="C20" s="235"/>
    </row>
    <row r="21" ht="13.5" spans="1:3">
      <c r="A21" s="234" t="s">
        <v>122</v>
      </c>
      <c r="B21" s="234" t="s">
        <v>123</v>
      </c>
      <c r="C21" s="235">
        <v>1566.59</v>
      </c>
    </row>
    <row r="22" ht="13.5" spans="1:3">
      <c r="A22" s="234" t="s">
        <v>124</v>
      </c>
      <c r="B22" s="234" t="s">
        <v>125</v>
      </c>
      <c r="C22" s="235"/>
    </row>
    <row r="23" ht="13.5" spans="1:3">
      <c r="A23" s="234" t="s">
        <v>126</v>
      </c>
      <c r="B23" s="234" t="s">
        <v>127</v>
      </c>
      <c r="C23" s="235">
        <v>1554</v>
      </c>
    </row>
    <row r="24" ht="13.5" spans="1:3">
      <c r="A24" s="234" t="s">
        <v>128</v>
      </c>
      <c r="B24" s="234" t="s">
        <v>129</v>
      </c>
      <c r="C24" s="235">
        <v>1302.2</v>
      </c>
    </row>
    <row r="25" ht="13.5" spans="1:3">
      <c r="A25" s="234" t="s">
        <v>130</v>
      </c>
      <c r="B25" s="234" t="s">
        <v>131</v>
      </c>
      <c r="C25" s="235">
        <v>440.68</v>
      </c>
    </row>
    <row r="26" ht="13.5" spans="1:3">
      <c r="A26" s="234" t="s">
        <v>132</v>
      </c>
      <c r="B26" s="234" t="s">
        <v>133</v>
      </c>
      <c r="C26" s="235">
        <v>1350</v>
      </c>
    </row>
    <row r="27" ht="13.5" spans="1:3">
      <c r="A27" s="234" t="s">
        <v>134</v>
      </c>
      <c r="B27" s="234" t="s">
        <v>135</v>
      </c>
      <c r="C27" s="235">
        <f>SUM(C28:C31)</f>
        <v>1439.13</v>
      </c>
    </row>
    <row r="28" ht="13.5" spans="1:3">
      <c r="A28" s="234" t="s">
        <v>136</v>
      </c>
      <c r="B28" s="234" t="s">
        <v>98</v>
      </c>
      <c r="C28" s="235">
        <v>1259.13</v>
      </c>
    </row>
    <row r="29" ht="13.5" spans="1:3">
      <c r="A29" s="234" t="s">
        <v>137</v>
      </c>
      <c r="B29" s="234" t="s">
        <v>121</v>
      </c>
      <c r="C29" s="235">
        <v>120</v>
      </c>
    </row>
    <row r="30" ht="13.5" spans="1:3">
      <c r="A30" s="234" t="s">
        <v>138</v>
      </c>
      <c r="B30" s="234" t="s">
        <v>139</v>
      </c>
      <c r="C30" s="235">
        <v>60</v>
      </c>
    </row>
    <row r="31" ht="13.5" spans="1:3">
      <c r="A31" s="234" t="s">
        <v>140</v>
      </c>
      <c r="B31" s="234" t="s">
        <v>141</v>
      </c>
      <c r="C31" s="235"/>
    </row>
    <row r="32" ht="13.5" spans="1:3">
      <c r="A32" s="234" t="s">
        <v>142</v>
      </c>
      <c r="B32" s="234" t="s">
        <v>143</v>
      </c>
      <c r="C32" s="235">
        <f>SUM(C33:C36)</f>
        <v>555.6</v>
      </c>
    </row>
    <row r="33" ht="13.5" spans="1:3">
      <c r="A33" s="234" t="s">
        <v>144</v>
      </c>
      <c r="B33" s="234" t="s">
        <v>98</v>
      </c>
      <c r="C33" s="235">
        <v>473.6</v>
      </c>
    </row>
    <row r="34" ht="13.5" spans="1:3">
      <c r="A34" s="234" t="s">
        <v>145</v>
      </c>
      <c r="B34" s="234" t="s">
        <v>146</v>
      </c>
      <c r="C34" s="235"/>
    </row>
    <row r="35" ht="13.5" spans="1:3">
      <c r="A35" s="234" t="s">
        <v>147</v>
      </c>
      <c r="B35" s="234" t="s">
        <v>148</v>
      </c>
      <c r="C35" s="235">
        <v>57</v>
      </c>
    </row>
    <row r="36" ht="13.5" spans="1:3">
      <c r="A36" s="234" t="s">
        <v>149</v>
      </c>
      <c r="B36" s="234" t="s">
        <v>150</v>
      </c>
      <c r="C36" s="235">
        <v>25</v>
      </c>
    </row>
    <row r="37" ht="13.5" spans="1:3">
      <c r="A37" s="234" t="s">
        <v>151</v>
      </c>
      <c r="B37" s="234" t="s">
        <v>152</v>
      </c>
      <c r="C37" s="235">
        <f>SUM(C38:C42)</f>
        <v>3755.8</v>
      </c>
    </row>
    <row r="38" ht="13.5" spans="1:3">
      <c r="A38" s="234" t="s">
        <v>153</v>
      </c>
      <c r="B38" s="234" t="s">
        <v>98</v>
      </c>
      <c r="C38" s="235">
        <v>3330.8</v>
      </c>
    </row>
    <row r="39" ht="13.5" spans="1:3">
      <c r="A39" s="234" t="s">
        <v>154</v>
      </c>
      <c r="B39" s="234" t="s">
        <v>155</v>
      </c>
      <c r="C39" s="235"/>
    </row>
    <row r="40" ht="13.5" spans="1:3">
      <c r="A40" s="234" t="s">
        <v>156</v>
      </c>
      <c r="B40" s="234" t="s">
        <v>157</v>
      </c>
      <c r="C40" s="235"/>
    </row>
    <row r="41" ht="13.5" spans="1:3">
      <c r="A41" s="234" t="s">
        <v>158</v>
      </c>
      <c r="B41" s="234" t="s">
        <v>159</v>
      </c>
      <c r="C41" s="235">
        <v>425</v>
      </c>
    </row>
    <row r="42" ht="13.5" spans="1:3">
      <c r="A42" s="234" t="s">
        <v>160</v>
      </c>
      <c r="B42" s="234" t="s">
        <v>161</v>
      </c>
      <c r="C42" s="235"/>
    </row>
    <row r="43" ht="13.5" spans="1:3">
      <c r="A43" s="234" t="s">
        <v>162</v>
      </c>
      <c r="B43" s="234" t="s">
        <v>163</v>
      </c>
      <c r="C43" s="235">
        <f>SUM(C44:C45)</f>
        <v>2500</v>
      </c>
    </row>
    <row r="44" ht="13.5" spans="1:3">
      <c r="A44" s="234" t="s">
        <v>164</v>
      </c>
      <c r="B44" s="234" t="s">
        <v>98</v>
      </c>
      <c r="C44" s="235">
        <v>2400</v>
      </c>
    </row>
    <row r="45" ht="13.5" spans="1:3">
      <c r="A45" s="234" t="s">
        <v>165</v>
      </c>
      <c r="B45" s="234" t="s">
        <v>166</v>
      </c>
      <c r="C45" s="235">
        <v>100</v>
      </c>
    </row>
    <row r="46" ht="13.5" spans="1:3">
      <c r="A46" s="234" t="s">
        <v>167</v>
      </c>
      <c r="B46" s="234" t="s">
        <v>168</v>
      </c>
      <c r="C46" s="235">
        <f>SUM(C47:C48)</f>
        <v>2639.69</v>
      </c>
    </row>
    <row r="47" ht="13.5" spans="1:3">
      <c r="A47" s="234" t="s">
        <v>169</v>
      </c>
      <c r="B47" s="234" t="s">
        <v>98</v>
      </c>
      <c r="C47" s="235">
        <v>639.69</v>
      </c>
    </row>
    <row r="48" ht="13.5" spans="1:3">
      <c r="A48" s="234" t="s">
        <v>170</v>
      </c>
      <c r="B48" s="234" t="s">
        <v>171</v>
      </c>
      <c r="C48" s="235">
        <v>2000</v>
      </c>
    </row>
    <row r="49" ht="13.5" spans="1:3">
      <c r="A49" s="234" t="s">
        <v>172</v>
      </c>
      <c r="B49" s="234" t="s">
        <v>173</v>
      </c>
      <c r="C49" s="235">
        <f>SUM(C50:C51)</f>
        <v>2270</v>
      </c>
    </row>
    <row r="50" ht="13.5" spans="1:3">
      <c r="A50" s="234" t="s">
        <v>174</v>
      </c>
      <c r="B50" s="234" t="s">
        <v>121</v>
      </c>
      <c r="C50" s="235">
        <v>1570</v>
      </c>
    </row>
    <row r="51" ht="13.5" spans="1:3">
      <c r="A51" s="234" t="s">
        <v>175</v>
      </c>
      <c r="B51" s="234" t="s">
        <v>176</v>
      </c>
      <c r="C51" s="235">
        <v>700</v>
      </c>
    </row>
    <row r="52" ht="13.5" spans="1:3">
      <c r="A52" s="234" t="s">
        <v>177</v>
      </c>
      <c r="B52" s="234" t="s">
        <v>178</v>
      </c>
      <c r="C52" s="235">
        <f>C53</f>
        <v>2178.93</v>
      </c>
    </row>
    <row r="53" ht="13.5" spans="1:3">
      <c r="A53" s="234" t="s">
        <v>179</v>
      </c>
      <c r="B53" s="234" t="s">
        <v>98</v>
      </c>
      <c r="C53" s="235">
        <v>2178.93</v>
      </c>
    </row>
    <row r="54" ht="13.5" spans="1:3">
      <c r="A54" s="234" t="s">
        <v>180</v>
      </c>
      <c r="B54" s="234" t="s">
        <v>181</v>
      </c>
      <c r="C54" s="235">
        <f>SUM(C55:C58)</f>
        <v>1566.87</v>
      </c>
    </row>
    <row r="55" ht="13.5" spans="1:3">
      <c r="A55" s="234" t="s">
        <v>182</v>
      </c>
      <c r="B55" s="234" t="s">
        <v>98</v>
      </c>
      <c r="C55" s="235">
        <v>639.09</v>
      </c>
    </row>
    <row r="56" ht="13.5" spans="1:3">
      <c r="A56" s="234" t="s">
        <v>183</v>
      </c>
      <c r="B56" s="234" t="s">
        <v>121</v>
      </c>
      <c r="C56" s="235">
        <v>307.02</v>
      </c>
    </row>
    <row r="57" ht="13.5" spans="1:3">
      <c r="A57" s="234" t="s">
        <v>184</v>
      </c>
      <c r="B57" s="234" t="s">
        <v>185</v>
      </c>
      <c r="C57" s="235">
        <v>550</v>
      </c>
    </row>
    <row r="58" ht="13.5" spans="1:3">
      <c r="A58" s="234" t="s">
        <v>186</v>
      </c>
      <c r="B58" s="234" t="s">
        <v>187</v>
      </c>
      <c r="C58" s="235">
        <v>70.76</v>
      </c>
    </row>
    <row r="59" ht="13.5" spans="1:3">
      <c r="A59" s="234" t="s">
        <v>188</v>
      </c>
      <c r="B59" s="234" t="s">
        <v>189</v>
      </c>
      <c r="C59" s="235">
        <f>SUM(C60:C62)</f>
        <v>357.48</v>
      </c>
    </row>
    <row r="60" ht="13.5" spans="1:3">
      <c r="A60" s="234" t="s">
        <v>190</v>
      </c>
      <c r="B60" s="234" t="s">
        <v>98</v>
      </c>
      <c r="C60" s="235">
        <v>227.48</v>
      </c>
    </row>
    <row r="61" ht="13.5" spans="1:3">
      <c r="A61" s="234" t="s">
        <v>191</v>
      </c>
      <c r="B61" s="234" t="s">
        <v>192</v>
      </c>
      <c r="C61" s="235">
        <v>30</v>
      </c>
    </row>
    <row r="62" ht="13.5" spans="1:3">
      <c r="A62" s="234" t="s">
        <v>193</v>
      </c>
      <c r="B62" s="234" t="s">
        <v>194</v>
      </c>
      <c r="C62" s="235">
        <v>100</v>
      </c>
    </row>
    <row r="63" ht="13.5" spans="1:3">
      <c r="A63" s="234" t="s">
        <v>195</v>
      </c>
      <c r="B63" s="234" t="s">
        <v>196</v>
      </c>
      <c r="C63" s="235"/>
    </row>
    <row r="64" ht="13.5" spans="1:3">
      <c r="A64" s="234" t="s">
        <v>197</v>
      </c>
      <c r="B64" s="234" t="s">
        <v>121</v>
      </c>
      <c r="C64" s="235"/>
    </row>
    <row r="65" ht="13.5" spans="1:3">
      <c r="A65" s="234" t="s">
        <v>198</v>
      </c>
      <c r="B65" s="234" t="s">
        <v>199</v>
      </c>
      <c r="C65" s="235">
        <f>SUM(C66:C67)</f>
        <v>367.16</v>
      </c>
    </row>
    <row r="66" ht="13.5" spans="1:3">
      <c r="A66" s="234" t="s">
        <v>200</v>
      </c>
      <c r="B66" s="234" t="s">
        <v>121</v>
      </c>
      <c r="C66" s="235">
        <v>85</v>
      </c>
    </row>
    <row r="67" ht="13.5" spans="1:3">
      <c r="A67" s="234" t="s">
        <v>201</v>
      </c>
      <c r="B67" s="234" t="s">
        <v>202</v>
      </c>
      <c r="C67" s="235">
        <v>282.16</v>
      </c>
    </row>
    <row r="68" ht="13.5" spans="1:3">
      <c r="A68" s="234" t="s">
        <v>203</v>
      </c>
      <c r="B68" s="234" t="s">
        <v>204</v>
      </c>
      <c r="C68" s="235">
        <f>SUM(C69:C71)</f>
        <v>7173.16</v>
      </c>
    </row>
    <row r="69" ht="13.5" spans="1:3">
      <c r="A69" s="234" t="s">
        <v>205</v>
      </c>
      <c r="B69" s="234" t="s">
        <v>98</v>
      </c>
      <c r="C69" s="235">
        <v>1355.04</v>
      </c>
    </row>
    <row r="70" ht="13.5" spans="1:3">
      <c r="A70" s="234" t="s">
        <v>206</v>
      </c>
      <c r="B70" s="234" t="s">
        <v>123</v>
      </c>
      <c r="C70" s="235">
        <v>4194.94</v>
      </c>
    </row>
    <row r="71" ht="13.5" spans="1:3">
      <c r="A71" s="234" t="s">
        <v>207</v>
      </c>
      <c r="B71" s="234" t="s">
        <v>208</v>
      </c>
      <c r="C71" s="235">
        <v>1623.18</v>
      </c>
    </row>
    <row r="72" ht="13.5" spans="1:3">
      <c r="A72" s="234" t="s">
        <v>209</v>
      </c>
      <c r="B72" s="234" t="s">
        <v>210</v>
      </c>
      <c r="C72" s="235">
        <f>SUM(C73:C76)</f>
        <v>1054.25</v>
      </c>
    </row>
    <row r="73" ht="13.5" spans="1:3">
      <c r="A73" s="234" t="s">
        <v>211</v>
      </c>
      <c r="B73" s="234" t="s">
        <v>98</v>
      </c>
      <c r="C73" s="235">
        <v>657.75</v>
      </c>
    </row>
    <row r="74" ht="13.5" spans="1:3">
      <c r="A74" s="234" t="s">
        <v>212</v>
      </c>
      <c r="B74" s="234" t="s">
        <v>121</v>
      </c>
      <c r="C74" s="235">
        <v>167.2</v>
      </c>
    </row>
    <row r="75" ht="13.5" spans="1:3">
      <c r="A75" s="234" t="s">
        <v>213</v>
      </c>
      <c r="B75" s="234" t="s">
        <v>214</v>
      </c>
      <c r="C75" s="235"/>
    </row>
    <row r="76" ht="13.5" spans="1:3">
      <c r="A76" s="234" t="s">
        <v>215</v>
      </c>
      <c r="B76" s="234" t="s">
        <v>216</v>
      </c>
      <c r="C76" s="235">
        <v>229.3</v>
      </c>
    </row>
    <row r="77" ht="13.5" spans="1:3">
      <c r="A77" s="234" t="s">
        <v>217</v>
      </c>
      <c r="B77" s="234" t="s">
        <v>218</v>
      </c>
      <c r="C77" s="235">
        <f>SUM(C78:C79)</f>
        <v>1109.4</v>
      </c>
    </row>
    <row r="78" ht="13.5" spans="1:3">
      <c r="A78" s="234" t="s">
        <v>219</v>
      </c>
      <c r="B78" s="234" t="s">
        <v>98</v>
      </c>
      <c r="C78" s="235">
        <v>503.4</v>
      </c>
    </row>
    <row r="79" ht="13.5" spans="1:3">
      <c r="A79" s="234" t="s">
        <v>220</v>
      </c>
      <c r="B79" s="234" t="s">
        <v>221</v>
      </c>
      <c r="C79" s="235">
        <v>606</v>
      </c>
    </row>
    <row r="80" ht="13.5" spans="1:3">
      <c r="A80" s="234" t="s">
        <v>222</v>
      </c>
      <c r="B80" s="234" t="s">
        <v>223</v>
      </c>
      <c r="C80" s="235"/>
    </row>
    <row r="81" ht="13.5" spans="1:3">
      <c r="A81" s="234" t="s">
        <v>224</v>
      </c>
      <c r="B81" s="234" t="s">
        <v>225</v>
      </c>
      <c r="C81" s="235">
        <f>C82</f>
        <v>23.48</v>
      </c>
    </row>
    <row r="82" ht="13.5" spans="1:3">
      <c r="A82" s="234" t="s">
        <v>226</v>
      </c>
      <c r="B82" s="234" t="s">
        <v>121</v>
      </c>
      <c r="C82" s="235">
        <v>23.48</v>
      </c>
    </row>
    <row r="83" ht="13.5" spans="1:3">
      <c r="A83" s="234" t="s">
        <v>227</v>
      </c>
      <c r="B83" s="234" t="s">
        <v>228</v>
      </c>
      <c r="C83" s="235">
        <f>C84</f>
        <v>60</v>
      </c>
    </row>
    <row r="84" ht="13.5" spans="1:3">
      <c r="A84" s="234" t="s">
        <v>229</v>
      </c>
      <c r="B84" s="234" t="s">
        <v>121</v>
      </c>
      <c r="C84" s="235">
        <v>60</v>
      </c>
    </row>
    <row r="85" ht="13.5" spans="1:3">
      <c r="A85" s="234" t="s">
        <v>230</v>
      </c>
      <c r="B85" s="234" t="s">
        <v>231</v>
      </c>
      <c r="C85" s="235">
        <f>C86</f>
        <v>110</v>
      </c>
    </row>
    <row r="86" ht="13.5" spans="1:3">
      <c r="A86" s="234" t="s">
        <v>232</v>
      </c>
      <c r="B86" s="234" t="s">
        <v>233</v>
      </c>
      <c r="C86" s="235">
        <v>110</v>
      </c>
    </row>
    <row r="87" ht="13.5" spans="1:3">
      <c r="A87" s="234" t="s">
        <v>234</v>
      </c>
      <c r="B87" s="234" t="s">
        <v>235</v>
      </c>
      <c r="C87" s="235">
        <f>SUM(C88:C94)</f>
        <v>6469.38</v>
      </c>
    </row>
    <row r="88" ht="13.5" spans="1:3">
      <c r="A88" s="234" t="s">
        <v>236</v>
      </c>
      <c r="B88" s="234" t="s">
        <v>98</v>
      </c>
      <c r="C88" s="235">
        <v>4781.88</v>
      </c>
    </row>
    <row r="89" ht="13.5" spans="1:3">
      <c r="A89" s="234" t="s">
        <v>237</v>
      </c>
      <c r="B89" s="234" t="s">
        <v>238</v>
      </c>
      <c r="C89" s="235">
        <v>787</v>
      </c>
    </row>
    <row r="90" ht="13.5" spans="1:3">
      <c r="A90" s="234" t="s">
        <v>239</v>
      </c>
      <c r="B90" s="234" t="s">
        <v>240</v>
      </c>
      <c r="C90" s="235">
        <v>81.2</v>
      </c>
    </row>
    <row r="91" ht="13.5" spans="1:3">
      <c r="A91" s="234" t="s">
        <v>241</v>
      </c>
      <c r="B91" s="234" t="s">
        <v>242</v>
      </c>
      <c r="C91" s="235">
        <v>30</v>
      </c>
    </row>
    <row r="92" ht="13.5" spans="1:3">
      <c r="A92" s="234" t="s">
        <v>243</v>
      </c>
      <c r="B92" s="234" t="s">
        <v>244</v>
      </c>
      <c r="C92" s="235">
        <v>155</v>
      </c>
    </row>
    <row r="93" ht="13.5" spans="1:3">
      <c r="A93" s="234" t="s">
        <v>245</v>
      </c>
      <c r="B93" s="234" t="s">
        <v>246</v>
      </c>
      <c r="C93" s="235">
        <v>60</v>
      </c>
    </row>
    <row r="94" ht="13.5" spans="1:3">
      <c r="A94" s="234" t="s">
        <v>247</v>
      </c>
      <c r="B94" s="234" t="s">
        <v>248</v>
      </c>
      <c r="C94" s="235">
        <v>574.3</v>
      </c>
    </row>
    <row r="95" ht="13.5" spans="1:3">
      <c r="A95" s="234" t="s">
        <v>249</v>
      </c>
      <c r="B95" s="234" t="s">
        <v>250</v>
      </c>
      <c r="C95" s="235">
        <f>C96</f>
        <v>34643.47</v>
      </c>
    </row>
    <row r="96" ht="13.5" spans="1:3">
      <c r="A96" s="234" t="s">
        <v>251</v>
      </c>
      <c r="B96" s="234" t="s">
        <v>250</v>
      </c>
      <c r="C96" s="235">
        <v>34643.47</v>
      </c>
    </row>
    <row r="97" s="222" customFormat="1" spans="1:3">
      <c r="A97" s="234" t="s">
        <v>252</v>
      </c>
      <c r="B97" s="234" t="s">
        <v>253</v>
      </c>
      <c r="C97" s="235">
        <f>C98+C100</f>
        <v>78.7</v>
      </c>
    </row>
    <row r="98" ht="13.5" spans="1:3">
      <c r="A98" s="234" t="s">
        <v>254</v>
      </c>
      <c r="B98" s="234" t="s">
        <v>255</v>
      </c>
      <c r="C98" s="235"/>
    </row>
    <row r="99" ht="13.5" spans="1:3">
      <c r="A99" s="234" t="s">
        <v>256</v>
      </c>
      <c r="B99" s="234" t="s">
        <v>257</v>
      </c>
      <c r="C99" s="235"/>
    </row>
    <row r="100" ht="13.5" spans="1:3">
      <c r="A100" s="234" t="s">
        <v>258</v>
      </c>
      <c r="B100" s="234" t="s">
        <v>259</v>
      </c>
      <c r="C100" s="235">
        <f>C101</f>
        <v>78.7</v>
      </c>
    </row>
    <row r="101" ht="13.5" spans="1:3">
      <c r="A101" s="234" t="s">
        <v>260</v>
      </c>
      <c r="B101" s="234" t="s">
        <v>259</v>
      </c>
      <c r="C101" s="235">
        <v>78.7</v>
      </c>
    </row>
    <row r="102" s="222" customFormat="1" spans="1:3">
      <c r="A102" s="234" t="s">
        <v>261</v>
      </c>
      <c r="B102" s="234" t="s">
        <v>262</v>
      </c>
      <c r="C102" s="235">
        <f>C103+C105+C112+C115+C118+C120</f>
        <v>26560.67</v>
      </c>
    </row>
    <row r="103" ht="13.5" spans="1:3">
      <c r="A103" s="234" t="s">
        <v>263</v>
      </c>
      <c r="B103" s="234" t="s">
        <v>264</v>
      </c>
      <c r="C103" s="235">
        <f>C104</f>
        <v>50</v>
      </c>
    </row>
    <row r="104" ht="13.5" spans="1:3">
      <c r="A104" s="234" t="s">
        <v>265</v>
      </c>
      <c r="B104" s="234" t="s">
        <v>264</v>
      </c>
      <c r="C104" s="235">
        <v>50</v>
      </c>
    </row>
    <row r="105" ht="13.5" spans="1:3">
      <c r="A105" s="234" t="s">
        <v>266</v>
      </c>
      <c r="B105" s="234" t="s">
        <v>267</v>
      </c>
      <c r="C105" s="235">
        <f>SUM(C106:C111)</f>
        <v>20284.15</v>
      </c>
    </row>
    <row r="106" ht="13.5" spans="1:3">
      <c r="A106" s="234" t="s">
        <v>268</v>
      </c>
      <c r="B106" s="234" t="s">
        <v>98</v>
      </c>
      <c r="C106" s="235">
        <v>80.21</v>
      </c>
    </row>
    <row r="107" ht="13.5" spans="1:3">
      <c r="A107" s="234" t="s">
        <v>269</v>
      </c>
      <c r="B107" s="234" t="s">
        <v>121</v>
      </c>
      <c r="C107" s="235">
        <v>14075.56</v>
      </c>
    </row>
    <row r="108" ht="13.5" spans="1:3">
      <c r="A108" s="234" t="s">
        <v>270</v>
      </c>
      <c r="B108" s="234" t="s">
        <v>271</v>
      </c>
      <c r="C108" s="235">
        <v>100</v>
      </c>
    </row>
    <row r="109" ht="13.5" spans="1:3">
      <c r="A109" s="234" t="s">
        <v>272</v>
      </c>
      <c r="B109" s="234" t="s">
        <v>273</v>
      </c>
      <c r="C109" s="235">
        <v>4530.79</v>
      </c>
    </row>
    <row r="110" ht="13.5" spans="1:3">
      <c r="A110" s="234" t="s">
        <v>274</v>
      </c>
      <c r="B110" s="234" t="s">
        <v>275</v>
      </c>
      <c r="C110" s="235">
        <v>885.19</v>
      </c>
    </row>
    <row r="111" ht="13.5" spans="1:3">
      <c r="A111" s="234" t="s">
        <v>276</v>
      </c>
      <c r="B111" s="234" t="s">
        <v>277</v>
      </c>
      <c r="C111" s="235">
        <v>612.4</v>
      </c>
    </row>
    <row r="112" ht="13.5" spans="1:3">
      <c r="A112" s="234" t="s">
        <v>278</v>
      </c>
      <c r="B112" s="234" t="s">
        <v>279</v>
      </c>
      <c r="C112" s="235">
        <f>SUM(C113:C114)</f>
        <v>1706.15</v>
      </c>
    </row>
    <row r="113" ht="13.5" spans="1:3">
      <c r="A113" s="234" t="s">
        <v>280</v>
      </c>
      <c r="B113" s="234" t="s">
        <v>98</v>
      </c>
      <c r="C113" s="235">
        <v>1456.12</v>
      </c>
    </row>
    <row r="114" ht="13.5" spans="1:3">
      <c r="A114" s="234" t="s">
        <v>281</v>
      </c>
      <c r="B114" s="234" t="s">
        <v>282</v>
      </c>
      <c r="C114" s="235">
        <v>250.03</v>
      </c>
    </row>
    <row r="115" ht="13.5" spans="1:3">
      <c r="A115" s="234" t="s">
        <v>283</v>
      </c>
      <c r="B115" s="234" t="s">
        <v>284</v>
      </c>
      <c r="C115" s="235">
        <f>SUM(C116:C117)</f>
        <v>3196.11</v>
      </c>
    </row>
    <row r="116" ht="13.5" spans="1:3">
      <c r="A116" s="234" t="s">
        <v>285</v>
      </c>
      <c r="B116" s="234" t="s">
        <v>98</v>
      </c>
      <c r="C116" s="235">
        <v>2951.11</v>
      </c>
    </row>
    <row r="117" ht="13.5" spans="1:3">
      <c r="A117" s="234" t="s">
        <v>286</v>
      </c>
      <c r="B117" s="234" t="s">
        <v>287</v>
      </c>
      <c r="C117" s="235">
        <v>245</v>
      </c>
    </row>
    <row r="118" ht="13.5" spans="1:3">
      <c r="A118" s="234" t="s">
        <v>288</v>
      </c>
      <c r="B118" s="234" t="s">
        <v>289</v>
      </c>
      <c r="C118" s="235">
        <f>C119</f>
        <v>1074.26</v>
      </c>
    </row>
    <row r="119" ht="13.5" spans="1:3">
      <c r="A119" s="234" t="s">
        <v>290</v>
      </c>
      <c r="B119" s="234" t="s">
        <v>98</v>
      </c>
      <c r="C119" s="235">
        <v>1074.26</v>
      </c>
    </row>
    <row r="120" ht="13.5" spans="1:3">
      <c r="A120" s="234" t="s">
        <v>291</v>
      </c>
      <c r="B120" s="234" t="s">
        <v>292</v>
      </c>
      <c r="C120" s="235">
        <f>C121</f>
        <v>250</v>
      </c>
    </row>
    <row r="121" ht="13.5" spans="1:3">
      <c r="A121" s="234" t="s">
        <v>293</v>
      </c>
      <c r="B121" s="234" t="s">
        <v>294</v>
      </c>
      <c r="C121" s="235">
        <v>250</v>
      </c>
    </row>
    <row r="122" s="222" customFormat="1" spans="1:3">
      <c r="A122" s="234" t="s">
        <v>295</v>
      </c>
      <c r="B122" s="234" t="s">
        <v>296</v>
      </c>
      <c r="C122" s="235">
        <f>C123+C125+C131+C136+C138+C141+C143+C147+C149</f>
        <v>173047.24</v>
      </c>
    </row>
    <row r="123" ht="13.5" spans="1:3">
      <c r="A123" s="234" t="s">
        <v>297</v>
      </c>
      <c r="B123" s="234" t="s">
        <v>298</v>
      </c>
      <c r="C123" s="235">
        <f>C124</f>
        <v>13525.89</v>
      </c>
    </row>
    <row r="124" ht="13.5" spans="1:3">
      <c r="A124" s="234" t="s">
        <v>299</v>
      </c>
      <c r="B124" s="234" t="s">
        <v>98</v>
      </c>
      <c r="C124" s="235">
        <v>13525.89</v>
      </c>
    </row>
    <row r="125" ht="13.5" spans="1:3">
      <c r="A125" s="234" t="s">
        <v>300</v>
      </c>
      <c r="B125" s="234" t="s">
        <v>301</v>
      </c>
      <c r="C125" s="235">
        <f>SUM(C126:C130)</f>
        <v>129658.41</v>
      </c>
    </row>
    <row r="126" ht="13.5" spans="1:3">
      <c r="A126" s="234" t="s">
        <v>302</v>
      </c>
      <c r="B126" s="234" t="s">
        <v>303</v>
      </c>
      <c r="C126" s="235">
        <v>5194.6</v>
      </c>
    </row>
    <row r="127" ht="13.5" spans="1:3">
      <c r="A127" s="234" t="s">
        <v>304</v>
      </c>
      <c r="B127" s="234" t="s">
        <v>305</v>
      </c>
      <c r="C127" s="235">
        <v>89792.8799999999</v>
      </c>
    </row>
    <row r="128" ht="13.5" spans="1:3">
      <c r="A128" s="234" t="s">
        <v>306</v>
      </c>
      <c r="B128" s="234" t="s">
        <v>307</v>
      </c>
      <c r="C128" s="235">
        <v>11674.59</v>
      </c>
    </row>
    <row r="129" ht="13.5" spans="1:3">
      <c r="A129" s="234" t="s">
        <v>308</v>
      </c>
      <c r="B129" s="234" t="s">
        <v>309</v>
      </c>
      <c r="C129" s="235">
        <v>22849.4</v>
      </c>
    </row>
    <row r="130" ht="13.5" spans="1:3">
      <c r="A130" s="234" t="s">
        <v>310</v>
      </c>
      <c r="B130" s="234" t="s">
        <v>311</v>
      </c>
      <c r="C130" s="235">
        <v>146.94</v>
      </c>
    </row>
    <row r="131" ht="13.5" spans="1:3">
      <c r="A131" s="234" t="s">
        <v>312</v>
      </c>
      <c r="B131" s="234" t="s">
        <v>313</v>
      </c>
      <c r="C131" s="235">
        <f>SUM(C132:C135)</f>
        <v>6933.31</v>
      </c>
    </row>
    <row r="132" ht="13.5" spans="1:3">
      <c r="A132" s="234" t="s">
        <v>314</v>
      </c>
      <c r="B132" s="234" t="s">
        <v>315</v>
      </c>
      <c r="C132" s="235">
        <v>6063.17</v>
      </c>
    </row>
    <row r="133" ht="13.5" spans="1:3">
      <c r="A133" s="234" t="s">
        <v>316</v>
      </c>
      <c r="B133" s="234" t="s">
        <v>317</v>
      </c>
      <c r="C133" s="235">
        <v>820.54</v>
      </c>
    </row>
    <row r="134" ht="13.5" spans="1:3">
      <c r="A134" s="234" t="s">
        <v>318</v>
      </c>
      <c r="B134" s="234" t="s">
        <v>319</v>
      </c>
      <c r="C134" s="235">
        <v>49.6</v>
      </c>
    </row>
    <row r="135" ht="13.5" spans="1:3">
      <c r="A135" s="234" t="s">
        <v>320</v>
      </c>
      <c r="B135" s="234" t="s">
        <v>321</v>
      </c>
      <c r="C135" s="235"/>
    </row>
    <row r="136" ht="13.5" spans="1:3">
      <c r="A136" s="234" t="s">
        <v>322</v>
      </c>
      <c r="B136" s="234" t="s">
        <v>323</v>
      </c>
      <c r="C136" s="235">
        <f>C137</f>
        <v>649.81</v>
      </c>
    </row>
    <row r="137" ht="13.5" spans="1:3">
      <c r="A137" s="234" t="s">
        <v>324</v>
      </c>
      <c r="B137" s="234" t="s">
        <v>325</v>
      </c>
      <c r="C137" s="235">
        <v>649.81</v>
      </c>
    </row>
    <row r="138" ht="13.5" spans="1:3">
      <c r="A138" s="234" t="s">
        <v>326</v>
      </c>
      <c r="B138" s="234" t="s">
        <v>327</v>
      </c>
      <c r="C138" s="235">
        <f>SUM(C139:C140)</f>
        <v>1394.47</v>
      </c>
    </row>
    <row r="139" ht="13.5" spans="1:3">
      <c r="A139" s="234" t="s">
        <v>328</v>
      </c>
      <c r="B139" s="234" t="s">
        <v>329</v>
      </c>
      <c r="C139" s="235">
        <v>1369.47</v>
      </c>
    </row>
    <row r="140" ht="13.5" spans="1:3">
      <c r="A140" s="234" t="s">
        <v>330</v>
      </c>
      <c r="B140" s="234" t="s">
        <v>331</v>
      </c>
      <c r="C140" s="235">
        <v>25</v>
      </c>
    </row>
    <row r="141" ht="13.5" spans="1:3">
      <c r="A141" s="234" t="s">
        <v>332</v>
      </c>
      <c r="B141" s="234" t="s">
        <v>333</v>
      </c>
      <c r="C141" s="235">
        <f>C142</f>
        <v>737.64</v>
      </c>
    </row>
    <row r="142" ht="13.5" spans="1:3">
      <c r="A142" s="234" t="s">
        <v>334</v>
      </c>
      <c r="B142" s="234" t="s">
        <v>335</v>
      </c>
      <c r="C142" s="235">
        <v>737.64</v>
      </c>
    </row>
    <row r="143" ht="13.5" spans="1:3">
      <c r="A143" s="234" t="s">
        <v>336</v>
      </c>
      <c r="B143" s="234" t="s">
        <v>337</v>
      </c>
      <c r="C143" s="235">
        <f>SUM(C144:C146)</f>
        <v>532.64</v>
      </c>
    </row>
    <row r="144" ht="13.5" spans="1:3">
      <c r="A144" s="234" t="s">
        <v>338</v>
      </c>
      <c r="B144" s="234" t="s">
        <v>339</v>
      </c>
      <c r="C144" s="235"/>
    </row>
    <row r="145" ht="13.5" spans="1:3">
      <c r="A145" s="234" t="s">
        <v>340</v>
      </c>
      <c r="B145" s="234" t="s">
        <v>341</v>
      </c>
      <c r="C145" s="235">
        <v>436.51</v>
      </c>
    </row>
    <row r="146" ht="13.5" spans="1:3">
      <c r="A146" s="234" t="s">
        <v>342</v>
      </c>
      <c r="B146" s="234" t="s">
        <v>343</v>
      </c>
      <c r="C146" s="235">
        <v>96.13</v>
      </c>
    </row>
    <row r="147" ht="13.5" spans="1:3">
      <c r="A147" s="234" t="s">
        <v>344</v>
      </c>
      <c r="B147" s="234" t="s">
        <v>345</v>
      </c>
      <c r="C147" s="235">
        <f>C148</f>
        <v>12000</v>
      </c>
    </row>
    <row r="148" ht="13.5" spans="1:3">
      <c r="A148" s="234" t="s">
        <v>346</v>
      </c>
      <c r="B148" s="234" t="s">
        <v>347</v>
      </c>
      <c r="C148" s="235">
        <v>12000</v>
      </c>
    </row>
    <row r="149" ht="13.5" spans="1:3">
      <c r="A149" s="234" t="s">
        <v>348</v>
      </c>
      <c r="B149" s="234" t="s">
        <v>349</v>
      </c>
      <c r="C149" s="235">
        <f>C150</f>
        <v>7615.07</v>
      </c>
    </row>
    <row r="150" ht="13.5" spans="1:3">
      <c r="A150" s="234" t="s">
        <v>350</v>
      </c>
      <c r="B150" s="234" t="s">
        <v>349</v>
      </c>
      <c r="C150" s="235">
        <v>7615.07</v>
      </c>
    </row>
    <row r="151" s="222" customFormat="1" spans="1:3">
      <c r="A151" s="234" t="s">
        <v>351</v>
      </c>
      <c r="B151" s="234" t="s">
        <v>352</v>
      </c>
      <c r="C151" s="235">
        <f>C152+C154+C156+C159+C161</f>
        <v>1778.97</v>
      </c>
    </row>
    <row r="152" ht="13.5" spans="1:3">
      <c r="A152" s="234" t="s">
        <v>353</v>
      </c>
      <c r="B152" s="234" t="s">
        <v>354</v>
      </c>
      <c r="C152" s="235">
        <f>C153</f>
        <v>5</v>
      </c>
    </row>
    <row r="153" ht="13.5" spans="1:3">
      <c r="A153" s="234" t="s">
        <v>355</v>
      </c>
      <c r="B153" s="234" t="s">
        <v>356</v>
      </c>
      <c r="C153" s="235">
        <v>5</v>
      </c>
    </row>
    <row r="154" ht="13.5" spans="1:3">
      <c r="A154" s="234" t="s">
        <v>357</v>
      </c>
      <c r="B154" s="234" t="s">
        <v>358</v>
      </c>
      <c r="C154" s="235">
        <f>C155</f>
        <v>10</v>
      </c>
    </row>
    <row r="155" ht="13.5" spans="1:3">
      <c r="A155" s="234" t="s">
        <v>359</v>
      </c>
      <c r="B155" s="234" t="s">
        <v>360</v>
      </c>
      <c r="C155" s="235">
        <v>10</v>
      </c>
    </row>
    <row r="156" ht="13.5" spans="1:3">
      <c r="A156" s="234" t="s">
        <v>361</v>
      </c>
      <c r="B156" s="234" t="s">
        <v>362</v>
      </c>
      <c r="C156" s="235">
        <f>SUM(C157:C158)</f>
        <v>1121.97</v>
      </c>
    </row>
    <row r="157" ht="13.5" spans="1:3">
      <c r="A157" s="234" t="s">
        <v>363</v>
      </c>
      <c r="B157" s="234" t="s">
        <v>364</v>
      </c>
      <c r="C157" s="235">
        <v>360</v>
      </c>
    </row>
    <row r="158" ht="13.5" spans="1:3">
      <c r="A158" s="234" t="s">
        <v>365</v>
      </c>
      <c r="B158" s="234" t="s">
        <v>366</v>
      </c>
      <c r="C158" s="235">
        <v>761.97</v>
      </c>
    </row>
    <row r="159" ht="13.5" spans="1:3">
      <c r="A159" s="234" t="s">
        <v>367</v>
      </c>
      <c r="B159" s="234" t="s">
        <v>368</v>
      </c>
      <c r="C159" s="235">
        <f>C160</f>
        <v>42</v>
      </c>
    </row>
    <row r="160" ht="13.5" spans="1:3">
      <c r="A160" s="234" t="s">
        <v>369</v>
      </c>
      <c r="B160" s="234" t="s">
        <v>370</v>
      </c>
      <c r="C160" s="235">
        <v>42</v>
      </c>
    </row>
    <row r="161" ht="13.5" spans="1:3">
      <c r="A161" s="234" t="s">
        <v>371</v>
      </c>
      <c r="B161" s="234" t="s">
        <v>372</v>
      </c>
      <c r="C161" s="235">
        <f>C162</f>
        <v>600</v>
      </c>
    </row>
    <row r="162" ht="13.5" spans="1:3">
      <c r="A162" s="234" t="s">
        <v>373</v>
      </c>
      <c r="B162" s="234" t="s">
        <v>374</v>
      </c>
      <c r="C162" s="235">
        <v>600</v>
      </c>
    </row>
    <row r="163" s="222" customFormat="1" spans="1:3">
      <c r="A163" s="234" t="s">
        <v>375</v>
      </c>
      <c r="B163" s="234" t="s">
        <v>376</v>
      </c>
      <c r="C163" s="235">
        <f>C164+C170+C172+C176+C178</f>
        <v>7026.52</v>
      </c>
    </row>
    <row r="164" ht="13.5" spans="1:3">
      <c r="A164" s="234" t="s">
        <v>377</v>
      </c>
      <c r="B164" s="234" t="s">
        <v>378</v>
      </c>
      <c r="C164" s="235">
        <f>SUM(C165:C169)</f>
        <v>3840.01</v>
      </c>
    </row>
    <row r="165" ht="13.5" spans="1:3">
      <c r="A165" s="234" t="s">
        <v>379</v>
      </c>
      <c r="B165" s="234" t="s">
        <v>98</v>
      </c>
      <c r="C165" s="235">
        <v>2346.77</v>
      </c>
    </row>
    <row r="166" ht="13.5" spans="1:3">
      <c r="A166" s="234" t="s">
        <v>380</v>
      </c>
      <c r="B166" s="234" t="s">
        <v>381</v>
      </c>
      <c r="C166" s="235">
        <v>200</v>
      </c>
    </row>
    <row r="167" ht="13.5" spans="1:3">
      <c r="A167" s="234" t="s">
        <v>382</v>
      </c>
      <c r="B167" s="234" t="s">
        <v>383</v>
      </c>
      <c r="C167" s="235"/>
    </row>
    <row r="168" ht="13.5" spans="1:3">
      <c r="A168" s="234" t="s">
        <v>384</v>
      </c>
      <c r="B168" s="234" t="s">
        <v>385</v>
      </c>
      <c r="C168" s="235">
        <v>665</v>
      </c>
    </row>
    <row r="169" ht="13.5" spans="1:3">
      <c r="A169" s="234" t="s">
        <v>386</v>
      </c>
      <c r="B169" s="234" t="s">
        <v>387</v>
      </c>
      <c r="C169" s="235">
        <v>628.24</v>
      </c>
    </row>
    <row r="170" ht="13.5" spans="1:3">
      <c r="A170" s="234" t="s">
        <v>388</v>
      </c>
      <c r="B170" s="234" t="s">
        <v>389</v>
      </c>
      <c r="C170" s="235">
        <f>C171</f>
        <v>260</v>
      </c>
    </row>
    <row r="171" ht="13.5" spans="1:3">
      <c r="A171" s="234" t="s">
        <v>390</v>
      </c>
      <c r="B171" s="234" t="s">
        <v>391</v>
      </c>
      <c r="C171" s="235">
        <v>260</v>
      </c>
    </row>
    <row r="172" ht="13.5" spans="1:3">
      <c r="A172" s="234" t="s">
        <v>392</v>
      </c>
      <c r="B172" s="234" t="s">
        <v>393</v>
      </c>
      <c r="C172" s="235">
        <f>SUM(C173:C174)</f>
        <v>219.95</v>
      </c>
    </row>
    <row r="173" ht="13.5" spans="1:3">
      <c r="A173" s="234" t="s">
        <v>394</v>
      </c>
      <c r="B173" s="234" t="s">
        <v>395</v>
      </c>
      <c r="C173" s="235">
        <v>80</v>
      </c>
    </row>
    <row r="174" ht="13.5" spans="1:3">
      <c r="A174" s="234" t="s">
        <v>396</v>
      </c>
      <c r="B174" s="234" t="s">
        <v>397</v>
      </c>
      <c r="C174" s="235">
        <v>139.95</v>
      </c>
    </row>
    <row r="175" ht="13.5" spans="1:3">
      <c r="A175" s="234" t="s">
        <v>398</v>
      </c>
      <c r="B175" s="234" t="s">
        <v>399</v>
      </c>
      <c r="C175" s="235"/>
    </row>
    <row r="176" ht="13.5" spans="1:3">
      <c r="A176" s="234" t="s">
        <v>400</v>
      </c>
      <c r="B176" s="234" t="s">
        <v>401</v>
      </c>
      <c r="C176" s="235">
        <f>C177</f>
        <v>2656.56</v>
      </c>
    </row>
    <row r="177" ht="13.5" spans="1:3">
      <c r="A177" s="234" t="s">
        <v>402</v>
      </c>
      <c r="B177" s="234" t="s">
        <v>403</v>
      </c>
      <c r="C177" s="235">
        <v>2656.56</v>
      </c>
    </row>
    <row r="178" ht="13.5" spans="1:3">
      <c r="A178" s="234" t="s">
        <v>404</v>
      </c>
      <c r="B178" s="234" t="s">
        <v>405</v>
      </c>
      <c r="C178" s="235">
        <f>C179</f>
        <v>50</v>
      </c>
    </row>
    <row r="179" ht="13.5" spans="1:3">
      <c r="A179" s="234" t="s">
        <v>406</v>
      </c>
      <c r="B179" s="234" t="s">
        <v>405</v>
      </c>
      <c r="C179" s="235">
        <v>50</v>
      </c>
    </row>
    <row r="180" s="222" customFormat="1" spans="1:3">
      <c r="A180" s="234" t="s">
        <v>407</v>
      </c>
      <c r="B180" s="234" t="s">
        <v>408</v>
      </c>
      <c r="C180" s="235">
        <f>C181+C188+C194+C199+C201+C208+C213+C219+C224+C227+C229+C232+C235+C238+C242</f>
        <v>66538.58</v>
      </c>
    </row>
    <row r="181" ht="13.5" spans="1:3">
      <c r="A181" s="234" t="s">
        <v>409</v>
      </c>
      <c r="B181" s="234" t="s">
        <v>410</v>
      </c>
      <c r="C181" s="235">
        <f>SUM(C182:C187)</f>
        <v>2361.04</v>
      </c>
    </row>
    <row r="182" ht="13.5" spans="1:3">
      <c r="A182" s="234" t="s">
        <v>411</v>
      </c>
      <c r="B182" s="234" t="s">
        <v>98</v>
      </c>
      <c r="C182" s="235">
        <v>1072.57</v>
      </c>
    </row>
    <row r="183" ht="13.5" spans="1:3">
      <c r="A183" s="234" t="s">
        <v>412</v>
      </c>
      <c r="B183" s="234" t="s">
        <v>121</v>
      </c>
      <c r="C183" s="235">
        <v>421</v>
      </c>
    </row>
    <row r="184" ht="13.5" spans="1:3">
      <c r="A184" s="234" t="s">
        <v>413</v>
      </c>
      <c r="B184" s="234" t="s">
        <v>123</v>
      </c>
      <c r="C184" s="235">
        <v>60</v>
      </c>
    </row>
    <row r="185" ht="13.5" spans="1:3">
      <c r="A185" s="234" t="s">
        <v>414</v>
      </c>
      <c r="B185" s="234" t="s">
        <v>415</v>
      </c>
      <c r="C185" s="235">
        <v>6</v>
      </c>
    </row>
    <row r="186" ht="13.5" spans="1:3">
      <c r="A186" s="234" t="s">
        <v>416</v>
      </c>
      <c r="B186" s="234" t="s">
        <v>417</v>
      </c>
      <c r="C186" s="235">
        <v>617.63</v>
      </c>
    </row>
    <row r="187" ht="13.5" spans="1:3">
      <c r="A187" s="234" t="s">
        <v>418</v>
      </c>
      <c r="B187" s="234" t="s">
        <v>419</v>
      </c>
      <c r="C187" s="235">
        <v>183.84</v>
      </c>
    </row>
    <row r="188" ht="13.5" spans="1:3">
      <c r="A188" s="234" t="s">
        <v>420</v>
      </c>
      <c r="B188" s="234" t="s">
        <v>421</v>
      </c>
      <c r="C188" s="235">
        <f>SUM(C189:C193)</f>
        <v>2852.68</v>
      </c>
    </row>
    <row r="189" ht="13.5" spans="1:3">
      <c r="A189" s="234" t="s">
        <v>422</v>
      </c>
      <c r="B189" s="234" t="s">
        <v>98</v>
      </c>
      <c r="C189" s="235">
        <v>2374.14</v>
      </c>
    </row>
    <row r="190" ht="13.5" spans="1:3">
      <c r="A190" s="234" t="s">
        <v>423</v>
      </c>
      <c r="B190" s="234" t="s">
        <v>424</v>
      </c>
      <c r="C190" s="235">
        <v>20</v>
      </c>
    </row>
    <row r="191" ht="13.5" spans="1:3">
      <c r="A191" s="234" t="s">
        <v>425</v>
      </c>
      <c r="B191" s="234" t="s">
        <v>426</v>
      </c>
      <c r="C191" s="235">
        <v>23.6</v>
      </c>
    </row>
    <row r="192" ht="13.5" spans="1:3">
      <c r="A192" s="234" t="s">
        <v>427</v>
      </c>
      <c r="B192" s="234" t="s">
        <v>428</v>
      </c>
      <c r="C192" s="235">
        <v>30</v>
      </c>
    </row>
    <row r="193" ht="13.5" spans="1:3">
      <c r="A193" s="234" t="s">
        <v>429</v>
      </c>
      <c r="B193" s="234" t="s">
        <v>430</v>
      </c>
      <c r="C193" s="235">
        <v>404.94</v>
      </c>
    </row>
    <row r="194" ht="13.5" spans="1:3">
      <c r="A194" s="234" t="s">
        <v>431</v>
      </c>
      <c r="B194" s="234" t="s">
        <v>432</v>
      </c>
      <c r="C194" s="235">
        <f>SUM(C195:C198)</f>
        <v>13903.27</v>
      </c>
    </row>
    <row r="195" ht="13.5" spans="1:3">
      <c r="A195" s="234" t="s">
        <v>433</v>
      </c>
      <c r="B195" s="234" t="s">
        <v>434</v>
      </c>
      <c r="C195" s="235">
        <v>7954</v>
      </c>
    </row>
    <row r="196" ht="13.5" spans="1:3">
      <c r="A196" s="234" t="s">
        <v>435</v>
      </c>
      <c r="B196" s="234" t="s">
        <v>436</v>
      </c>
      <c r="C196" s="235">
        <v>162.86</v>
      </c>
    </row>
    <row r="197" ht="13.5" spans="1:3">
      <c r="A197" s="234" t="s">
        <v>437</v>
      </c>
      <c r="B197" s="234" t="s">
        <v>438</v>
      </c>
      <c r="C197" s="235"/>
    </row>
    <row r="198" ht="13.5" spans="1:3">
      <c r="A198" s="234" t="s">
        <v>439</v>
      </c>
      <c r="B198" s="234" t="s">
        <v>440</v>
      </c>
      <c r="C198" s="235">
        <v>5786.41</v>
      </c>
    </row>
    <row r="199" ht="13.5" spans="1:3">
      <c r="A199" s="234" t="s">
        <v>441</v>
      </c>
      <c r="B199" s="234" t="s">
        <v>442</v>
      </c>
      <c r="C199" s="235">
        <f>C200</f>
        <v>0</v>
      </c>
    </row>
    <row r="200" ht="13.5" spans="1:3">
      <c r="A200" s="234" t="s">
        <v>443</v>
      </c>
      <c r="B200" s="234" t="s">
        <v>444</v>
      </c>
      <c r="C200" s="235"/>
    </row>
    <row r="201" ht="13.5" spans="1:3">
      <c r="A201" s="234" t="s">
        <v>445</v>
      </c>
      <c r="B201" s="234" t="s">
        <v>446</v>
      </c>
      <c r="C201" s="235">
        <f>SUM(C202:C207)</f>
        <v>2897.89</v>
      </c>
    </row>
    <row r="202" ht="13.5" spans="1:3">
      <c r="A202" s="234" t="s">
        <v>447</v>
      </c>
      <c r="B202" s="234" t="s">
        <v>448</v>
      </c>
      <c r="C202" s="235">
        <v>97.78</v>
      </c>
    </row>
    <row r="203" ht="13.5" spans="1:3">
      <c r="A203" s="234" t="s">
        <v>449</v>
      </c>
      <c r="B203" s="234" t="s">
        <v>450</v>
      </c>
      <c r="C203" s="235">
        <v>199.68</v>
      </c>
    </row>
    <row r="204" ht="13.5" spans="1:3">
      <c r="A204" s="234" t="s">
        <v>451</v>
      </c>
      <c r="B204" s="234" t="s">
        <v>452</v>
      </c>
      <c r="C204" s="235">
        <v>1375.07</v>
      </c>
    </row>
    <row r="205" ht="13.5" spans="1:3">
      <c r="A205" s="234" t="s">
        <v>453</v>
      </c>
      <c r="B205" s="234" t="s">
        <v>454</v>
      </c>
      <c r="C205" s="235">
        <v>92.5</v>
      </c>
    </row>
    <row r="206" ht="13.5" spans="1:3">
      <c r="A206" s="234" t="s">
        <v>455</v>
      </c>
      <c r="B206" s="234" t="s">
        <v>456</v>
      </c>
      <c r="C206" s="235">
        <v>899.64</v>
      </c>
    </row>
    <row r="207" ht="13.5" spans="1:3">
      <c r="A207" s="234" t="s">
        <v>457</v>
      </c>
      <c r="B207" s="234" t="s">
        <v>458</v>
      </c>
      <c r="C207" s="235">
        <v>233.22</v>
      </c>
    </row>
    <row r="208" ht="13.5" spans="1:3">
      <c r="A208" s="234" t="s">
        <v>459</v>
      </c>
      <c r="B208" s="234" t="s">
        <v>460</v>
      </c>
      <c r="C208" s="235">
        <f>SUM(C209:C212)</f>
        <v>1159.72</v>
      </c>
    </row>
    <row r="209" ht="13.5" spans="1:3">
      <c r="A209" s="234" t="s">
        <v>461</v>
      </c>
      <c r="B209" s="234" t="s">
        <v>462</v>
      </c>
      <c r="C209" s="235">
        <v>1052.03</v>
      </c>
    </row>
    <row r="210" ht="13.5" spans="1:3">
      <c r="A210" s="234" t="s">
        <v>463</v>
      </c>
      <c r="B210" s="234" t="s">
        <v>464</v>
      </c>
      <c r="C210" s="235">
        <v>47.69</v>
      </c>
    </row>
    <row r="211" ht="13.5" spans="1:3">
      <c r="A211" s="234" t="s">
        <v>465</v>
      </c>
      <c r="B211" s="234" t="s">
        <v>466</v>
      </c>
      <c r="C211" s="235">
        <v>10</v>
      </c>
    </row>
    <row r="212" ht="13.5" spans="1:3">
      <c r="A212" s="234" t="s">
        <v>467</v>
      </c>
      <c r="B212" s="234" t="s">
        <v>468</v>
      </c>
      <c r="C212" s="235">
        <v>50</v>
      </c>
    </row>
    <row r="213" ht="13.5" spans="1:3">
      <c r="A213" s="234" t="s">
        <v>469</v>
      </c>
      <c r="B213" s="234" t="s">
        <v>470</v>
      </c>
      <c r="C213" s="235">
        <f>SUM(C214:C218)</f>
        <v>2520.37</v>
      </c>
    </row>
    <row r="214" ht="13.5" spans="1:3">
      <c r="A214" s="234" t="s">
        <v>471</v>
      </c>
      <c r="B214" s="234" t="s">
        <v>472</v>
      </c>
      <c r="C214" s="235">
        <v>55.5</v>
      </c>
    </row>
    <row r="215" ht="13.5" spans="1:3">
      <c r="A215" s="234" t="s">
        <v>473</v>
      </c>
      <c r="B215" s="234" t="s">
        <v>474</v>
      </c>
      <c r="C215" s="235">
        <v>1724.54</v>
      </c>
    </row>
    <row r="216" ht="13.5" spans="1:3">
      <c r="A216" s="234" t="s">
        <v>475</v>
      </c>
      <c r="B216" s="234" t="s">
        <v>476</v>
      </c>
      <c r="C216" s="235">
        <v>369.7</v>
      </c>
    </row>
    <row r="217" ht="13.5" spans="1:3">
      <c r="A217" s="234" t="s">
        <v>477</v>
      </c>
      <c r="B217" s="234" t="s">
        <v>478</v>
      </c>
      <c r="C217" s="235">
        <v>231.63</v>
      </c>
    </row>
    <row r="218" ht="13.5" spans="1:3">
      <c r="A218" s="234" t="s">
        <v>479</v>
      </c>
      <c r="B218" s="234" t="s">
        <v>480</v>
      </c>
      <c r="C218" s="235">
        <v>139</v>
      </c>
    </row>
    <row r="219" ht="13.5" spans="1:3">
      <c r="A219" s="234" t="s">
        <v>481</v>
      </c>
      <c r="B219" s="234" t="s">
        <v>482</v>
      </c>
      <c r="C219" s="235">
        <f>SUM(C220:C223)</f>
        <v>1227.53</v>
      </c>
    </row>
    <row r="220" ht="13.5" spans="1:3">
      <c r="A220" s="234" t="s">
        <v>483</v>
      </c>
      <c r="B220" s="234" t="s">
        <v>98</v>
      </c>
      <c r="C220" s="235">
        <v>105.52</v>
      </c>
    </row>
    <row r="221" ht="13.5" spans="1:3">
      <c r="A221" s="234" t="s">
        <v>484</v>
      </c>
      <c r="B221" s="234" t="s">
        <v>485</v>
      </c>
      <c r="C221" s="235">
        <v>5</v>
      </c>
    </row>
    <row r="222" ht="13.5" spans="1:3">
      <c r="A222" s="234" t="s">
        <v>486</v>
      </c>
      <c r="B222" s="234" t="s">
        <v>487</v>
      </c>
      <c r="C222" s="235">
        <v>265.55</v>
      </c>
    </row>
    <row r="223" ht="13.5" spans="1:3">
      <c r="A223" s="234" t="s">
        <v>488</v>
      </c>
      <c r="B223" s="234" t="s">
        <v>489</v>
      </c>
      <c r="C223" s="235">
        <v>851.46</v>
      </c>
    </row>
    <row r="224" ht="13.5" spans="1:3">
      <c r="A224" s="234" t="s">
        <v>490</v>
      </c>
      <c r="B224" s="234" t="s">
        <v>491</v>
      </c>
      <c r="C224" s="235">
        <f>SUM(C225:C226)</f>
        <v>1045</v>
      </c>
    </row>
    <row r="225" ht="13.5" spans="1:3">
      <c r="A225" s="234" t="s">
        <v>492</v>
      </c>
      <c r="B225" s="234" t="s">
        <v>493</v>
      </c>
      <c r="C225" s="235">
        <v>107</v>
      </c>
    </row>
    <row r="226" ht="13.5" spans="1:3">
      <c r="A226" s="234" t="s">
        <v>494</v>
      </c>
      <c r="B226" s="234" t="s">
        <v>495</v>
      </c>
      <c r="C226" s="235">
        <v>938</v>
      </c>
    </row>
    <row r="227" ht="13.5" spans="1:3">
      <c r="A227" s="234" t="s">
        <v>496</v>
      </c>
      <c r="B227" s="234" t="s">
        <v>497</v>
      </c>
      <c r="C227" s="235">
        <f>C228</f>
        <v>15</v>
      </c>
    </row>
    <row r="228" ht="13.5" spans="1:3">
      <c r="A228" s="234" t="s">
        <v>498</v>
      </c>
      <c r="B228" s="234" t="s">
        <v>499</v>
      </c>
      <c r="C228" s="235">
        <v>15</v>
      </c>
    </row>
    <row r="229" ht="13.5" spans="1:3">
      <c r="A229" s="234" t="s">
        <v>500</v>
      </c>
      <c r="B229" s="234" t="s">
        <v>501</v>
      </c>
      <c r="C229" s="235">
        <f>SUM(C230:C231)</f>
        <v>815</v>
      </c>
    </row>
    <row r="230" ht="13.5" spans="1:3">
      <c r="A230" s="234" t="s">
        <v>502</v>
      </c>
      <c r="B230" s="234" t="s">
        <v>503</v>
      </c>
      <c r="C230" s="235">
        <v>6</v>
      </c>
    </row>
    <row r="231" ht="13.5" spans="1:3">
      <c r="A231" s="234" t="s">
        <v>504</v>
      </c>
      <c r="B231" s="234" t="s">
        <v>505</v>
      </c>
      <c r="C231" s="235">
        <v>809</v>
      </c>
    </row>
    <row r="232" ht="13.5" spans="1:3">
      <c r="A232" s="234" t="s">
        <v>506</v>
      </c>
      <c r="B232" s="234" t="s">
        <v>507</v>
      </c>
      <c r="C232" s="235">
        <f>SUM(C233:C234)</f>
        <v>340.87</v>
      </c>
    </row>
    <row r="233" ht="13.5" spans="1:3">
      <c r="A233" s="234" t="s">
        <v>508</v>
      </c>
      <c r="B233" s="234" t="s">
        <v>509</v>
      </c>
      <c r="C233" s="235">
        <v>20</v>
      </c>
    </row>
    <row r="234" ht="13.5" spans="1:3">
      <c r="A234" s="234" t="s">
        <v>510</v>
      </c>
      <c r="B234" s="234" t="s">
        <v>511</v>
      </c>
      <c r="C234" s="235">
        <v>320.87</v>
      </c>
    </row>
    <row r="235" ht="13.5" spans="1:3">
      <c r="A235" s="234" t="s">
        <v>512</v>
      </c>
      <c r="B235" s="234" t="s">
        <v>513</v>
      </c>
      <c r="C235" s="235">
        <f>SUM(C236:C237)</f>
        <v>9607.4</v>
      </c>
    </row>
    <row r="236" ht="13.5" spans="1:3">
      <c r="A236" s="234" t="s">
        <v>514</v>
      </c>
      <c r="B236" s="234" t="s">
        <v>515</v>
      </c>
      <c r="C236" s="235">
        <v>9607.4</v>
      </c>
    </row>
    <row r="237" ht="13.5" spans="1:3">
      <c r="A237" s="234" t="s">
        <v>516</v>
      </c>
      <c r="B237" s="234" t="s">
        <v>517</v>
      </c>
      <c r="C237" s="235"/>
    </row>
    <row r="238" ht="13.5" spans="1:3">
      <c r="A238" s="234" t="s">
        <v>518</v>
      </c>
      <c r="B238" s="234" t="s">
        <v>519</v>
      </c>
      <c r="C238" s="235">
        <f>SUM(C239:C241)</f>
        <v>668.59</v>
      </c>
    </row>
    <row r="239" ht="13.5" spans="1:3">
      <c r="A239" s="234" t="s">
        <v>520</v>
      </c>
      <c r="B239" s="234" t="s">
        <v>98</v>
      </c>
      <c r="C239" s="235">
        <v>461.07</v>
      </c>
    </row>
    <row r="240" ht="13.5" spans="1:3">
      <c r="A240" s="234" t="s">
        <v>521</v>
      </c>
      <c r="B240" s="234" t="s">
        <v>522</v>
      </c>
      <c r="C240" s="235">
        <v>90</v>
      </c>
    </row>
    <row r="241" ht="13.5" spans="1:3">
      <c r="A241" s="234" t="s">
        <v>523</v>
      </c>
      <c r="B241" s="234" t="s">
        <v>524</v>
      </c>
      <c r="C241" s="235">
        <v>117.52</v>
      </c>
    </row>
    <row r="242" ht="13.5" spans="1:3">
      <c r="A242" s="234" t="s">
        <v>525</v>
      </c>
      <c r="B242" s="234" t="s">
        <v>526</v>
      </c>
      <c r="C242" s="235">
        <f>C243</f>
        <v>27124.22</v>
      </c>
    </row>
    <row r="243" ht="13.5" spans="1:3">
      <c r="A243" s="234" t="s">
        <v>527</v>
      </c>
      <c r="B243" s="234" t="s">
        <v>526</v>
      </c>
      <c r="C243" s="235">
        <v>27124.22</v>
      </c>
    </row>
    <row r="244" s="222" customFormat="1" spans="1:3">
      <c r="A244" s="234" t="s">
        <v>528</v>
      </c>
      <c r="B244" s="234" t="s">
        <v>529</v>
      </c>
      <c r="C244" s="235">
        <f>C245+C248+C254+C258+C267+C270+C274+C278+C280+C282+C284</f>
        <v>53482.07</v>
      </c>
    </row>
    <row r="245" ht="13.5" spans="1:3">
      <c r="A245" s="234" t="s">
        <v>530</v>
      </c>
      <c r="B245" s="234" t="s">
        <v>531</v>
      </c>
      <c r="C245" s="235">
        <f>SUM(C246:C247)</f>
        <v>11677.53</v>
      </c>
    </row>
    <row r="246" ht="13.5" spans="1:3">
      <c r="A246" s="234" t="s">
        <v>532</v>
      </c>
      <c r="B246" s="234" t="s">
        <v>98</v>
      </c>
      <c r="C246" s="235">
        <v>11659.53</v>
      </c>
    </row>
    <row r="247" ht="13.5" spans="1:3">
      <c r="A247" s="234" t="s">
        <v>533</v>
      </c>
      <c r="B247" s="234" t="s">
        <v>534</v>
      </c>
      <c r="C247" s="235">
        <v>18</v>
      </c>
    </row>
    <row r="248" ht="13.5" spans="1:3">
      <c r="A248" s="234" t="s">
        <v>535</v>
      </c>
      <c r="B248" s="234" t="s">
        <v>536</v>
      </c>
      <c r="C248" s="235">
        <f>SUM(C249:C253)</f>
        <v>1840.46</v>
      </c>
    </row>
    <row r="249" ht="13.5" spans="1:3">
      <c r="A249" s="234" t="s">
        <v>537</v>
      </c>
      <c r="B249" s="234" t="s">
        <v>538</v>
      </c>
      <c r="C249" s="235">
        <v>800</v>
      </c>
    </row>
    <row r="250" ht="13.5" spans="1:3">
      <c r="A250" s="234" t="s">
        <v>539</v>
      </c>
      <c r="B250" s="234" t="s">
        <v>540</v>
      </c>
      <c r="C250" s="235">
        <v>818</v>
      </c>
    </row>
    <row r="251" ht="13.5" spans="1:3">
      <c r="A251" s="234" t="s">
        <v>541</v>
      </c>
      <c r="B251" s="234" t="s">
        <v>542</v>
      </c>
      <c r="C251" s="235">
        <v>58.13</v>
      </c>
    </row>
    <row r="252" ht="13.5" spans="1:3">
      <c r="A252" s="234" t="s">
        <v>543</v>
      </c>
      <c r="B252" s="234" t="s">
        <v>544</v>
      </c>
      <c r="C252" s="235">
        <v>104.33</v>
      </c>
    </row>
    <row r="253" ht="13.5" spans="1:3">
      <c r="A253" s="234" t="s">
        <v>545</v>
      </c>
      <c r="B253" s="234" t="s">
        <v>546</v>
      </c>
      <c r="C253" s="235">
        <v>60</v>
      </c>
    </row>
    <row r="254" ht="13.5" spans="1:3">
      <c r="A254" s="234" t="s">
        <v>547</v>
      </c>
      <c r="B254" s="234" t="s">
        <v>548</v>
      </c>
      <c r="C254" s="235">
        <f>SUM(C255:C257)</f>
        <v>7727.92</v>
      </c>
    </row>
    <row r="255" ht="13.5" spans="1:3">
      <c r="A255" s="234" t="s">
        <v>549</v>
      </c>
      <c r="B255" s="234" t="s">
        <v>550</v>
      </c>
      <c r="C255" s="235">
        <v>150</v>
      </c>
    </row>
    <row r="256" ht="13.5" spans="1:3">
      <c r="A256" s="234" t="s">
        <v>551</v>
      </c>
      <c r="B256" s="234" t="s">
        <v>552</v>
      </c>
      <c r="C256" s="235">
        <v>5800</v>
      </c>
    </row>
    <row r="257" ht="13.5" spans="1:3">
      <c r="A257" s="234" t="s">
        <v>553</v>
      </c>
      <c r="B257" s="234" t="s">
        <v>554</v>
      </c>
      <c r="C257" s="235">
        <v>1777.92</v>
      </c>
    </row>
    <row r="258" ht="13.5" spans="1:3">
      <c r="A258" s="234" t="s">
        <v>555</v>
      </c>
      <c r="B258" s="234" t="s">
        <v>556</v>
      </c>
      <c r="C258" s="235">
        <f>SUM(C259:C266)</f>
        <v>5850.02</v>
      </c>
    </row>
    <row r="259" ht="13.5" spans="1:3">
      <c r="A259" s="234" t="s">
        <v>557</v>
      </c>
      <c r="B259" s="234" t="s">
        <v>558</v>
      </c>
      <c r="C259" s="235">
        <v>333</v>
      </c>
    </row>
    <row r="260" ht="13.5" spans="1:3">
      <c r="A260" s="234" t="s">
        <v>559</v>
      </c>
      <c r="B260" s="234" t="s">
        <v>560</v>
      </c>
      <c r="C260" s="235">
        <v>50</v>
      </c>
    </row>
    <row r="261" ht="13.5" spans="1:3">
      <c r="A261" s="234" t="s">
        <v>561</v>
      </c>
      <c r="B261" s="234" t="s">
        <v>562</v>
      </c>
      <c r="C261" s="235">
        <v>383.5</v>
      </c>
    </row>
    <row r="262" ht="13.5" spans="1:3">
      <c r="A262" s="234" t="s">
        <v>563</v>
      </c>
      <c r="B262" s="234" t="s">
        <v>564</v>
      </c>
      <c r="C262" s="235">
        <v>20</v>
      </c>
    </row>
    <row r="263" ht="13.5" spans="1:3">
      <c r="A263" s="234" t="s">
        <v>565</v>
      </c>
      <c r="B263" s="234" t="s">
        <v>566</v>
      </c>
      <c r="C263" s="235">
        <v>70</v>
      </c>
    </row>
    <row r="264" ht="13.5" spans="1:3">
      <c r="A264" s="234" t="s">
        <v>567</v>
      </c>
      <c r="B264" s="234" t="s">
        <v>568</v>
      </c>
      <c r="C264" s="235">
        <v>1168.36</v>
      </c>
    </row>
    <row r="265" ht="13.5" spans="1:3">
      <c r="A265" s="234" t="s">
        <v>569</v>
      </c>
      <c r="B265" s="234" t="s">
        <v>570</v>
      </c>
      <c r="C265" s="235">
        <v>345.06</v>
      </c>
    </row>
    <row r="266" ht="13.5" spans="1:3">
      <c r="A266" s="234" t="s">
        <v>571</v>
      </c>
      <c r="B266" s="234" t="s">
        <v>572</v>
      </c>
      <c r="C266" s="235">
        <v>3480.1</v>
      </c>
    </row>
    <row r="267" ht="13.5" spans="1:3">
      <c r="A267" s="234" t="s">
        <v>573</v>
      </c>
      <c r="B267" s="234" t="s">
        <v>574</v>
      </c>
      <c r="C267" s="235">
        <f>SUM(C268:C269)</f>
        <v>1075.77</v>
      </c>
    </row>
    <row r="268" ht="13.5" spans="1:3">
      <c r="A268" s="234" t="s">
        <v>575</v>
      </c>
      <c r="B268" s="234" t="s">
        <v>576</v>
      </c>
      <c r="C268" s="235">
        <v>1059</v>
      </c>
    </row>
    <row r="269" ht="13.5" spans="1:3">
      <c r="A269" s="234" t="s">
        <v>577</v>
      </c>
      <c r="B269" s="234" t="s">
        <v>578</v>
      </c>
      <c r="C269" s="235">
        <v>16.77</v>
      </c>
    </row>
    <row r="270" ht="13.5" spans="1:3">
      <c r="A270" s="234" t="s">
        <v>579</v>
      </c>
      <c r="B270" s="234" t="s">
        <v>580</v>
      </c>
      <c r="C270" s="235">
        <f>SUM(C271:C273)</f>
        <v>12435</v>
      </c>
    </row>
    <row r="271" ht="13.5" spans="1:3">
      <c r="A271" s="234" t="s">
        <v>581</v>
      </c>
      <c r="B271" s="234" t="s">
        <v>582</v>
      </c>
      <c r="C271" s="235">
        <v>7065.21</v>
      </c>
    </row>
    <row r="272" ht="13.5" spans="1:3">
      <c r="A272" s="234" t="s">
        <v>583</v>
      </c>
      <c r="B272" s="234" t="s">
        <v>584</v>
      </c>
      <c r="C272" s="235">
        <v>3369.79</v>
      </c>
    </row>
    <row r="273" ht="13.5" spans="1:3">
      <c r="A273" s="234" t="s">
        <v>585</v>
      </c>
      <c r="B273" s="234" t="s">
        <v>586</v>
      </c>
      <c r="C273" s="235">
        <v>2000</v>
      </c>
    </row>
    <row r="274" ht="13.5" spans="1:3">
      <c r="A274" s="234" t="s">
        <v>587</v>
      </c>
      <c r="B274" s="234" t="s">
        <v>588</v>
      </c>
      <c r="C274" s="235">
        <f>SUM(C275:C277)</f>
        <v>9481.55</v>
      </c>
    </row>
    <row r="275" ht="13.5" spans="1:3">
      <c r="A275" s="234" t="s">
        <v>589</v>
      </c>
      <c r="B275" s="234" t="s">
        <v>590</v>
      </c>
      <c r="C275" s="235">
        <v>125.57</v>
      </c>
    </row>
    <row r="276" ht="13.5" spans="1:3">
      <c r="A276" s="234" t="s">
        <v>591</v>
      </c>
      <c r="B276" s="234" t="s">
        <v>592</v>
      </c>
      <c r="C276" s="235">
        <v>6504.31</v>
      </c>
    </row>
    <row r="277" ht="13.5" spans="1:3">
      <c r="A277" s="234" t="s">
        <v>593</v>
      </c>
      <c r="B277" s="234" t="s">
        <v>594</v>
      </c>
      <c r="C277" s="235">
        <v>2851.67</v>
      </c>
    </row>
    <row r="278" ht="13.5" spans="1:3">
      <c r="A278" s="234" t="s">
        <v>595</v>
      </c>
      <c r="B278" s="234" t="s">
        <v>596</v>
      </c>
      <c r="C278" s="235">
        <f>C279</f>
        <v>1827.08</v>
      </c>
    </row>
    <row r="279" ht="13.5" spans="1:3">
      <c r="A279" s="234" t="s">
        <v>597</v>
      </c>
      <c r="B279" s="234" t="s">
        <v>598</v>
      </c>
      <c r="C279" s="235">
        <v>1827.08</v>
      </c>
    </row>
    <row r="280" ht="13.5" spans="1:3">
      <c r="A280" s="234" t="s">
        <v>599</v>
      </c>
      <c r="B280" s="234" t="s">
        <v>600</v>
      </c>
      <c r="C280" s="235">
        <f>C281</f>
        <v>620</v>
      </c>
    </row>
    <row r="281" ht="13.5" spans="1:3">
      <c r="A281" s="234" t="s">
        <v>601</v>
      </c>
      <c r="B281" s="234" t="s">
        <v>602</v>
      </c>
      <c r="C281" s="235">
        <v>620</v>
      </c>
    </row>
    <row r="282" ht="13.5" spans="1:3">
      <c r="A282" s="234" t="s">
        <v>603</v>
      </c>
      <c r="B282" s="234" t="s">
        <v>604</v>
      </c>
      <c r="C282" s="235">
        <f>C283</f>
        <v>796.74</v>
      </c>
    </row>
    <row r="283" ht="13.5" spans="1:3">
      <c r="A283" s="234" t="s">
        <v>605</v>
      </c>
      <c r="B283" s="234" t="s">
        <v>606</v>
      </c>
      <c r="C283" s="235">
        <v>796.74</v>
      </c>
    </row>
    <row r="284" ht="13.5" spans="1:3">
      <c r="A284" s="234" t="s">
        <v>607</v>
      </c>
      <c r="B284" s="234" t="s">
        <v>608</v>
      </c>
      <c r="C284" s="235">
        <f>C285</f>
        <v>150</v>
      </c>
    </row>
    <row r="285" ht="13.5" spans="1:3">
      <c r="A285" s="234" t="s">
        <v>609</v>
      </c>
      <c r="B285" s="234" t="s">
        <v>608</v>
      </c>
      <c r="C285" s="235">
        <v>150</v>
      </c>
    </row>
    <row r="286" s="222" customFormat="1" spans="1:3">
      <c r="A286" s="234" t="s">
        <v>610</v>
      </c>
      <c r="B286" s="234" t="s">
        <v>611</v>
      </c>
      <c r="C286" s="235">
        <f>C287+C289+C291+C293</f>
        <v>11540.18</v>
      </c>
    </row>
    <row r="287" ht="13.5" spans="1:3">
      <c r="A287" s="234" t="s">
        <v>612</v>
      </c>
      <c r="B287" s="234" t="s">
        <v>613</v>
      </c>
      <c r="C287" s="235">
        <f>C288</f>
        <v>236.58</v>
      </c>
    </row>
    <row r="288" ht="13.5" spans="1:3">
      <c r="A288" s="234" t="s">
        <v>614</v>
      </c>
      <c r="B288" s="234" t="s">
        <v>98</v>
      </c>
      <c r="C288" s="235">
        <v>236.58</v>
      </c>
    </row>
    <row r="289" ht="13.5" spans="1:3">
      <c r="A289" s="234" t="s">
        <v>615</v>
      </c>
      <c r="B289" s="234" t="s">
        <v>616</v>
      </c>
      <c r="C289" s="235">
        <f>C290</f>
        <v>11241</v>
      </c>
    </row>
    <row r="290" ht="13.5" spans="1:3">
      <c r="A290" s="234" t="s">
        <v>617</v>
      </c>
      <c r="B290" s="234" t="s">
        <v>618</v>
      </c>
      <c r="C290" s="235">
        <v>11241</v>
      </c>
    </row>
    <row r="291" ht="13.5" spans="1:3">
      <c r="A291" s="234" t="s">
        <v>619</v>
      </c>
      <c r="B291" s="234" t="s">
        <v>620</v>
      </c>
      <c r="C291" s="235">
        <f>C292</f>
        <v>0</v>
      </c>
    </row>
    <row r="292" ht="13.5" spans="1:3">
      <c r="A292" s="234" t="s">
        <v>621</v>
      </c>
      <c r="B292" s="234" t="s">
        <v>622</v>
      </c>
      <c r="C292" s="235"/>
    </row>
    <row r="293" ht="13.5" spans="1:3">
      <c r="A293" s="234" t="s">
        <v>623</v>
      </c>
      <c r="B293" s="234" t="s">
        <v>624</v>
      </c>
      <c r="C293" s="235">
        <f>C294</f>
        <v>62.6</v>
      </c>
    </row>
    <row r="294" ht="13.5" spans="1:3">
      <c r="A294" s="234" t="s">
        <v>625</v>
      </c>
      <c r="B294" s="234" t="s">
        <v>624</v>
      </c>
      <c r="C294" s="235">
        <v>62.6</v>
      </c>
    </row>
    <row r="295" s="222" customFormat="1" spans="1:3">
      <c r="A295" s="234" t="s">
        <v>626</v>
      </c>
      <c r="B295" s="234" t="s">
        <v>627</v>
      </c>
      <c r="C295" s="235">
        <f>C296+C301+C304+C306</f>
        <v>105912.01</v>
      </c>
    </row>
    <row r="296" ht="13.5" spans="1:3">
      <c r="A296" s="234" t="s">
        <v>628</v>
      </c>
      <c r="B296" s="234" t="s">
        <v>629</v>
      </c>
      <c r="C296" s="235">
        <f>SUM(C297:C300)</f>
        <v>9730.39</v>
      </c>
    </row>
    <row r="297" ht="13.5" spans="1:3">
      <c r="A297" s="234" t="s">
        <v>630</v>
      </c>
      <c r="B297" s="234" t="s">
        <v>98</v>
      </c>
      <c r="C297" s="235">
        <v>1251.64</v>
      </c>
    </row>
    <row r="298" ht="13.5" spans="1:3">
      <c r="A298" s="234" t="s">
        <v>631</v>
      </c>
      <c r="B298" s="234" t="s">
        <v>632</v>
      </c>
      <c r="C298" s="235">
        <v>7181.11</v>
      </c>
    </row>
    <row r="299" ht="13.5" spans="1:3">
      <c r="A299" s="234" t="s">
        <v>633</v>
      </c>
      <c r="B299" s="234" t="s">
        <v>634</v>
      </c>
      <c r="C299" s="235">
        <v>1159.77</v>
      </c>
    </row>
    <row r="300" ht="13.5" spans="1:3">
      <c r="A300" s="234" t="s">
        <v>635</v>
      </c>
      <c r="B300" s="234" t="s">
        <v>636</v>
      </c>
      <c r="C300" s="235">
        <v>137.87</v>
      </c>
    </row>
    <row r="301" ht="13.5" spans="1:3">
      <c r="A301" s="234" t="s">
        <v>637</v>
      </c>
      <c r="B301" s="234" t="s">
        <v>638</v>
      </c>
      <c r="C301" s="235">
        <f>SUM(C302:C303)</f>
        <v>86061.23</v>
      </c>
    </row>
    <row r="302" ht="13.5" spans="1:3">
      <c r="A302" s="234" t="s">
        <v>639</v>
      </c>
      <c r="B302" s="234" t="s">
        <v>640</v>
      </c>
      <c r="C302" s="235">
        <v>72780.92</v>
      </c>
    </row>
    <row r="303" ht="13.5" spans="1:3">
      <c r="A303" s="234" t="s">
        <v>641</v>
      </c>
      <c r="B303" s="234" t="s">
        <v>642</v>
      </c>
      <c r="C303" s="235">
        <v>13280.31</v>
      </c>
    </row>
    <row r="304" ht="13.5" spans="1:3">
      <c r="A304" s="234" t="s">
        <v>643</v>
      </c>
      <c r="B304" s="234" t="s">
        <v>644</v>
      </c>
      <c r="C304" s="235">
        <f>C305</f>
        <v>9643.22</v>
      </c>
    </row>
    <row r="305" ht="13.5" spans="1:3">
      <c r="A305" s="234" t="s">
        <v>645</v>
      </c>
      <c r="B305" s="234" t="s">
        <v>644</v>
      </c>
      <c r="C305" s="235">
        <v>9643.22</v>
      </c>
    </row>
    <row r="306" ht="13.5" spans="1:3">
      <c r="A306" s="234" t="s">
        <v>646</v>
      </c>
      <c r="B306" s="234" t="s">
        <v>647</v>
      </c>
      <c r="C306" s="235">
        <f>C307</f>
        <v>477.17</v>
      </c>
    </row>
    <row r="307" ht="13.5" spans="1:3">
      <c r="A307" s="234" t="s">
        <v>648</v>
      </c>
      <c r="B307" s="234" t="s">
        <v>647</v>
      </c>
      <c r="C307" s="235">
        <v>477.17</v>
      </c>
    </row>
    <row r="308" s="222" customFormat="1" spans="1:3">
      <c r="A308" s="234" t="s">
        <v>649</v>
      </c>
      <c r="B308" s="234" t="s">
        <v>650</v>
      </c>
      <c r="C308" s="235">
        <f>C309+C320+C323+C334+C336+C338</f>
        <v>26983.02</v>
      </c>
    </row>
    <row r="309" ht="13.5" spans="1:3">
      <c r="A309" s="234" t="s">
        <v>651</v>
      </c>
      <c r="B309" s="234" t="s">
        <v>652</v>
      </c>
      <c r="C309" s="235">
        <f>SUM(C310:C319)</f>
        <v>5425.93</v>
      </c>
    </row>
    <row r="310" ht="13.5" spans="1:3">
      <c r="A310" s="234" t="s">
        <v>653</v>
      </c>
      <c r="B310" s="234" t="s">
        <v>654</v>
      </c>
      <c r="C310" s="235">
        <v>3518.32</v>
      </c>
    </row>
    <row r="311" ht="13.5" spans="1:3">
      <c r="A311" s="234" t="s">
        <v>655</v>
      </c>
      <c r="B311" s="234" t="s">
        <v>656</v>
      </c>
      <c r="C311" s="235">
        <v>48.6</v>
      </c>
    </row>
    <row r="312" ht="13.5" spans="1:3">
      <c r="A312" s="234" t="s">
        <v>657</v>
      </c>
      <c r="B312" s="234" t="s">
        <v>658</v>
      </c>
      <c r="C312" s="235">
        <v>1073.01</v>
      </c>
    </row>
    <row r="313" ht="13.5" spans="1:3">
      <c r="A313" s="234" t="s">
        <v>659</v>
      </c>
      <c r="B313" s="234" t="s">
        <v>660</v>
      </c>
      <c r="C313" s="235">
        <v>146</v>
      </c>
    </row>
    <row r="314" ht="13.5" spans="1:3">
      <c r="A314" s="234" t="s">
        <v>661</v>
      </c>
      <c r="B314" s="234" t="s">
        <v>662</v>
      </c>
      <c r="C314" s="235">
        <v>60</v>
      </c>
    </row>
    <row r="315" ht="13.5" spans="1:3">
      <c r="A315" s="234" t="s">
        <v>663</v>
      </c>
      <c r="B315" s="234" t="s">
        <v>664</v>
      </c>
      <c r="C315" s="235">
        <v>50</v>
      </c>
    </row>
    <row r="316" ht="13.5" spans="1:3">
      <c r="A316" s="234" t="s">
        <v>665</v>
      </c>
      <c r="B316" s="234" t="s">
        <v>666</v>
      </c>
      <c r="C316" s="235"/>
    </row>
    <row r="317" ht="13.5" spans="1:3">
      <c r="A317" s="234" t="s">
        <v>667</v>
      </c>
      <c r="B317" s="234" t="s">
        <v>668</v>
      </c>
      <c r="C317" s="235"/>
    </row>
    <row r="318" ht="13.5" spans="1:3">
      <c r="A318" s="234" t="s">
        <v>669</v>
      </c>
      <c r="B318" s="234" t="s">
        <v>670</v>
      </c>
      <c r="C318" s="235"/>
    </row>
    <row r="319" ht="13.5" spans="1:3">
      <c r="A319" s="234" t="s">
        <v>671</v>
      </c>
      <c r="B319" s="234" t="s">
        <v>672</v>
      </c>
      <c r="C319" s="235">
        <v>530</v>
      </c>
    </row>
    <row r="320" ht="13.5" spans="1:3">
      <c r="A320" s="234" t="s">
        <v>673</v>
      </c>
      <c r="B320" s="234" t="s">
        <v>674</v>
      </c>
      <c r="C320" s="235">
        <f>SUM(C321:C322)</f>
        <v>4967.77</v>
      </c>
    </row>
    <row r="321" ht="13.5" spans="1:3">
      <c r="A321" s="234" t="s">
        <v>675</v>
      </c>
      <c r="B321" s="234" t="s">
        <v>676</v>
      </c>
      <c r="C321" s="235">
        <v>4917.77</v>
      </c>
    </row>
    <row r="322" ht="13.5" spans="1:3">
      <c r="A322" s="234" t="s">
        <v>677</v>
      </c>
      <c r="B322" s="234" t="s">
        <v>678</v>
      </c>
      <c r="C322" s="235">
        <v>50</v>
      </c>
    </row>
    <row r="323" ht="13.5" spans="1:3">
      <c r="A323" s="234" t="s">
        <v>679</v>
      </c>
      <c r="B323" s="234" t="s">
        <v>680</v>
      </c>
      <c r="C323" s="235">
        <f>SUM(C324:C333)</f>
        <v>5187.46</v>
      </c>
    </row>
    <row r="324" ht="13.5" spans="1:3">
      <c r="A324" s="234" t="s">
        <v>681</v>
      </c>
      <c r="B324" s="234" t="s">
        <v>98</v>
      </c>
      <c r="C324" s="235">
        <v>3173.69</v>
      </c>
    </row>
    <row r="325" ht="13.5" spans="1:3">
      <c r="A325" s="234" t="s">
        <v>682</v>
      </c>
      <c r="B325" s="234" t="s">
        <v>683</v>
      </c>
      <c r="C325" s="235"/>
    </row>
    <row r="326" ht="13.5" spans="1:3">
      <c r="A326" s="234" t="s">
        <v>684</v>
      </c>
      <c r="B326" s="234" t="s">
        <v>685</v>
      </c>
      <c r="C326" s="235">
        <v>1850</v>
      </c>
    </row>
    <row r="327" ht="13.5" spans="1:3">
      <c r="A327" s="234" t="s">
        <v>686</v>
      </c>
      <c r="B327" s="234" t="s">
        <v>687</v>
      </c>
      <c r="C327" s="235"/>
    </row>
    <row r="328" ht="13.5" spans="1:3">
      <c r="A328" s="234" t="s">
        <v>688</v>
      </c>
      <c r="B328" s="234" t="s">
        <v>689</v>
      </c>
      <c r="C328" s="235">
        <v>35</v>
      </c>
    </row>
    <row r="329" ht="13.5" spans="1:3">
      <c r="A329" s="234" t="s">
        <v>690</v>
      </c>
      <c r="B329" s="234" t="s">
        <v>691</v>
      </c>
      <c r="C329" s="235">
        <v>29.77</v>
      </c>
    </row>
    <row r="330" ht="13.5" spans="1:3">
      <c r="A330" s="234" t="s">
        <v>692</v>
      </c>
      <c r="B330" s="234" t="s">
        <v>693</v>
      </c>
      <c r="C330" s="235">
        <v>20</v>
      </c>
    </row>
    <row r="331" ht="13.5" spans="1:3">
      <c r="A331" s="234" t="s">
        <v>694</v>
      </c>
      <c r="B331" s="234" t="s">
        <v>695</v>
      </c>
      <c r="C331" s="235">
        <v>63</v>
      </c>
    </row>
    <row r="332" ht="13.5" spans="1:3">
      <c r="A332" s="234" t="s">
        <v>696</v>
      </c>
      <c r="B332" s="234" t="s">
        <v>697</v>
      </c>
      <c r="C332" s="235">
        <v>10</v>
      </c>
    </row>
    <row r="333" ht="13.5" spans="1:3">
      <c r="A333" s="234" t="s">
        <v>698</v>
      </c>
      <c r="B333" s="234" t="s">
        <v>699</v>
      </c>
      <c r="C333" s="235">
        <v>6</v>
      </c>
    </row>
    <row r="334" ht="13.5" spans="1:3">
      <c r="A334" s="234" t="s">
        <v>700</v>
      </c>
      <c r="B334" s="234" t="s">
        <v>701</v>
      </c>
      <c r="C334" s="235">
        <f>C335</f>
        <v>3376</v>
      </c>
    </row>
    <row r="335" ht="13.5" spans="1:3">
      <c r="A335" s="234" t="s">
        <v>702</v>
      </c>
      <c r="B335" s="234" t="s">
        <v>703</v>
      </c>
      <c r="C335" s="235">
        <v>3376</v>
      </c>
    </row>
    <row r="336" ht="13.5" spans="1:3">
      <c r="A336" s="234" t="s">
        <v>704</v>
      </c>
      <c r="B336" s="234" t="s">
        <v>705</v>
      </c>
      <c r="C336" s="235">
        <f>C337</f>
        <v>7525.86</v>
      </c>
    </row>
    <row r="337" ht="13.5" spans="1:3">
      <c r="A337" s="234" t="s">
        <v>706</v>
      </c>
      <c r="B337" s="234" t="s">
        <v>707</v>
      </c>
      <c r="C337" s="235">
        <v>7525.86</v>
      </c>
    </row>
    <row r="338" ht="13.5" spans="1:3">
      <c r="A338" s="234" t="s">
        <v>708</v>
      </c>
      <c r="B338" s="234" t="s">
        <v>709</v>
      </c>
      <c r="C338" s="235">
        <f>C339</f>
        <v>500</v>
      </c>
    </row>
    <row r="339" ht="13.5" spans="1:3">
      <c r="A339" s="234" t="s">
        <v>710</v>
      </c>
      <c r="B339" s="234" t="s">
        <v>711</v>
      </c>
      <c r="C339" s="235">
        <v>500</v>
      </c>
    </row>
    <row r="340" s="222" customFormat="1" spans="1:3">
      <c r="A340" s="234" t="s">
        <v>712</v>
      </c>
      <c r="B340" s="234" t="s">
        <v>713</v>
      </c>
      <c r="C340" s="235">
        <f>C341+C345+C347</f>
        <v>11771.81</v>
      </c>
    </row>
    <row r="341" ht="13.5" spans="1:3">
      <c r="A341" s="234" t="s">
        <v>714</v>
      </c>
      <c r="B341" s="234" t="s">
        <v>715</v>
      </c>
      <c r="C341" s="235">
        <f>SUM(C342:C344)</f>
        <v>11761.81</v>
      </c>
    </row>
    <row r="342" ht="13.5" spans="1:3">
      <c r="A342" s="234" t="s">
        <v>716</v>
      </c>
      <c r="B342" s="234" t="s">
        <v>98</v>
      </c>
      <c r="C342" s="235">
        <v>7297.81</v>
      </c>
    </row>
    <row r="343" ht="13.5" spans="1:3">
      <c r="A343" s="234" t="s">
        <v>717</v>
      </c>
      <c r="B343" s="234" t="s">
        <v>718</v>
      </c>
      <c r="C343" s="235"/>
    </row>
    <row r="344" ht="13.5" spans="1:3">
      <c r="A344" s="234" t="s">
        <v>719</v>
      </c>
      <c r="B344" s="234" t="s">
        <v>720</v>
      </c>
      <c r="C344" s="235">
        <v>4464</v>
      </c>
    </row>
    <row r="345" ht="13.5" spans="1:3">
      <c r="A345" s="234" t="s">
        <v>721</v>
      </c>
      <c r="B345" s="234" t="s">
        <v>722</v>
      </c>
      <c r="C345" s="235">
        <f>C346</f>
        <v>10</v>
      </c>
    </row>
    <row r="346" ht="13.5" spans="1:3">
      <c r="A346" s="234" t="s">
        <v>723</v>
      </c>
      <c r="B346" s="234" t="s">
        <v>724</v>
      </c>
      <c r="C346" s="235">
        <v>10</v>
      </c>
    </row>
    <row r="347" ht="13.5" spans="1:3">
      <c r="A347" s="234" t="s">
        <v>725</v>
      </c>
      <c r="B347" s="234" t="s">
        <v>726</v>
      </c>
      <c r="C347" s="235"/>
    </row>
    <row r="348" ht="13.5" spans="1:3">
      <c r="A348" s="234" t="s">
        <v>727</v>
      </c>
      <c r="B348" s="234" t="s">
        <v>726</v>
      </c>
      <c r="C348" s="235"/>
    </row>
    <row r="349" s="222" customFormat="1" spans="1:3">
      <c r="A349" s="234" t="s">
        <v>728</v>
      </c>
      <c r="B349" s="234" t="s">
        <v>729</v>
      </c>
      <c r="C349" s="235">
        <f>C350+C352</f>
        <v>1727.48</v>
      </c>
    </row>
    <row r="350" ht="13.5" spans="1:3">
      <c r="A350" s="234" t="s">
        <v>730</v>
      </c>
      <c r="B350" s="234" t="s">
        <v>731</v>
      </c>
      <c r="C350" s="235">
        <f>C351</f>
        <v>30</v>
      </c>
    </row>
    <row r="351" ht="13.5" spans="1:3">
      <c r="A351" s="234" t="s">
        <v>732</v>
      </c>
      <c r="B351" s="234" t="s">
        <v>121</v>
      </c>
      <c r="C351" s="235">
        <v>30</v>
      </c>
    </row>
    <row r="352" ht="13.5" spans="1:3">
      <c r="A352" s="234" t="s">
        <v>733</v>
      </c>
      <c r="B352" s="234" t="s">
        <v>734</v>
      </c>
      <c r="C352" s="235">
        <f>SUM(C353:C354)</f>
        <v>1697.48</v>
      </c>
    </row>
    <row r="353" ht="13.5" spans="1:3">
      <c r="A353" s="234" t="s">
        <v>735</v>
      </c>
      <c r="B353" s="234" t="s">
        <v>98</v>
      </c>
      <c r="C353" s="235">
        <v>1692.48</v>
      </c>
    </row>
    <row r="354" ht="13.5" spans="1:3">
      <c r="A354" s="234" t="s">
        <v>736</v>
      </c>
      <c r="B354" s="234" t="s">
        <v>121</v>
      </c>
      <c r="C354" s="235">
        <v>5</v>
      </c>
    </row>
    <row r="355" ht="13.5" spans="1:3">
      <c r="A355" s="234" t="s">
        <v>737</v>
      </c>
      <c r="B355" s="234" t="s">
        <v>738</v>
      </c>
      <c r="C355" s="235"/>
    </row>
    <row r="356" s="222" customFormat="1" spans="1:3">
      <c r="A356" s="234" t="s">
        <v>739</v>
      </c>
      <c r="B356" s="234" t="s">
        <v>740</v>
      </c>
      <c r="C356" s="235">
        <f>C357+C360</f>
        <v>71930.86</v>
      </c>
    </row>
    <row r="357" ht="13.5" spans="1:3">
      <c r="A357" s="234" t="s">
        <v>741</v>
      </c>
      <c r="B357" s="234" t="s">
        <v>742</v>
      </c>
      <c r="C357" s="235">
        <f>SUM(C358:C359)</f>
        <v>292.76</v>
      </c>
    </row>
    <row r="358" ht="13.5" spans="1:3">
      <c r="A358" s="234" t="s">
        <v>743</v>
      </c>
      <c r="B358" s="234" t="s">
        <v>98</v>
      </c>
      <c r="C358" s="235">
        <v>60</v>
      </c>
    </row>
    <row r="359" ht="13.5" spans="1:3">
      <c r="A359" s="234" t="s">
        <v>744</v>
      </c>
      <c r="B359" s="234" t="s">
        <v>121</v>
      </c>
      <c r="C359" s="235">
        <v>232.76</v>
      </c>
    </row>
    <row r="360" ht="13.5" spans="1:3">
      <c r="A360" s="234" t="s">
        <v>745</v>
      </c>
      <c r="B360" s="234" t="s">
        <v>746</v>
      </c>
      <c r="C360" s="235">
        <f>C361</f>
        <v>71638.1</v>
      </c>
    </row>
    <row r="361" ht="13.5" spans="1:3">
      <c r="A361" s="234" t="s">
        <v>747</v>
      </c>
      <c r="B361" s="234" t="s">
        <v>746</v>
      </c>
      <c r="C361" s="235">
        <v>71638.1</v>
      </c>
    </row>
    <row r="362" s="222" customFormat="1" spans="1:3">
      <c r="A362" s="234" t="s">
        <v>748</v>
      </c>
      <c r="B362" s="234" t="s">
        <v>749</v>
      </c>
      <c r="C362" s="235">
        <f>C363</f>
        <v>50</v>
      </c>
    </row>
    <row r="363" ht="13.5" spans="1:3">
      <c r="A363" s="234" t="s">
        <v>750</v>
      </c>
      <c r="B363" s="234" t="s">
        <v>751</v>
      </c>
      <c r="C363" s="235">
        <f>C364</f>
        <v>50</v>
      </c>
    </row>
    <row r="364" ht="13.5" spans="1:3">
      <c r="A364" s="234" t="s">
        <v>752</v>
      </c>
      <c r="B364" s="234" t="s">
        <v>753</v>
      </c>
      <c r="C364" s="235">
        <v>50</v>
      </c>
    </row>
    <row r="365" s="222" customFormat="1" spans="1:3">
      <c r="A365" s="234" t="s">
        <v>754</v>
      </c>
      <c r="B365" s="234" t="s">
        <v>755</v>
      </c>
      <c r="C365" s="235">
        <f>C366+C373</f>
        <v>5357.09</v>
      </c>
    </row>
    <row r="366" ht="13.5" spans="1:3">
      <c r="A366" s="234" t="s">
        <v>756</v>
      </c>
      <c r="B366" s="234" t="s">
        <v>757</v>
      </c>
      <c r="C366" s="235">
        <f>SUM(C367:C372)</f>
        <v>5264.09</v>
      </c>
    </row>
    <row r="367" ht="13.5" spans="1:3">
      <c r="A367" s="234" t="s">
        <v>758</v>
      </c>
      <c r="B367" s="234" t="s">
        <v>98</v>
      </c>
      <c r="C367" s="235">
        <v>2692.93</v>
      </c>
    </row>
    <row r="368" ht="13.5" spans="1:3">
      <c r="A368" s="234" t="s">
        <v>759</v>
      </c>
      <c r="B368" s="234" t="s">
        <v>760</v>
      </c>
      <c r="C368" s="235">
        <v>200</v>
      </c>
    </row>
    <row r="369" ht="13.5" spans="1:3">
      <c r="A369" s="234" t="s">
        <v>761</v>
      </c>
      <c r="B369" s="234" t="s">
        <v>762</v>
      </c>
      <c r="C369" s="235">
        <v>80</v>
      </c>
    </row>
    <row r="370" ht="13.5" spans="1:3">
      <c r="A370" s="234" t="s">
        <v>763</v>
      </c>
      <c r="B370" s="234" t="s">
        <v>764</v>
      </c>
      <c r="C370" s="235">
        <v>2284</v>
      </c>
    </row>
    <row r="371" ht="13.5" spans="1:3">
      <c r="A371" s="234" t="s">
        <v>765</v>
      </c>
      <c r="B371" s="234" t="s">
        <v>766</v>
      </c>
      <c r="C371" s="235">
        <v>7.16</v>
      </c>
    </row>
    <row r="372" ht="13.5" spans="1:3">
      <c r="A372" s="234" t="s">
        <v>767</v>
      </c>
      <c r="B372" s="234" t="s">
        <v>768</v>
      </c>
      <c r="C372" s="235"/>
    </row>
    <row r="373" ht="13.5" spans="1:3">
      <c r="A373" s="234" t="s">
        <v>769</v>
      </c>
      <c r="B373" s="234" t="s">
        <v>770</v>
      </c>
      <c r="C373" s="235">
        <f>C374</f>
        <v>93</v>
      </c>
    </row>
    <row r="374" ht="13.5" spans="1:3">
      <c r="A374" s="234" t="s">
        <v>771</v>
      </c>
      <c r="B374" s="234" t="s">
        <v>772</v>
      </c>
      <c r="C374" s="235">
        <v>93</v>
      </c>
    </row>
    <row r="375" s="222" customFormat="1" spans="1:3">
      <c r="A375" s="234" t="s">
        <v>773</v>
      </c>
      <c r="B375" s="234" t="s">
        <v>774</v>
      </c>
      <c r="C375" s="235">
        <f>C376+C378</f>
        <v>5102.66</v>
      </c>
    </row>
    <row r="376" ht="13.5" spans="1:3">
      <c r="A376" s="234" t="s">
        <v>775</v>
      </c>
      <c r="B376" s="234" t="s">
        <v>776</v>
      </c>
      <c r="C376" s="235">
        <f>C377</f>
        <v>7.13</v>
      </c>
    </row>
    <row r="377" ht="13.5" spans="1:3">
      <c r="A377" s="234" t="s">
        <v>777</v>
      </c>
      <c r="B377" s="234" t="s">
        <v>778</v>
      </c>
      <c r="C377" s="235">
        <v>7.13</v>
      </c>
    </row>
    <row r="378" ht="13.5" spans="1:3">
      <c r="A378" s="234" t="s">
        <v>779</v>
      </c>
      <c r="B378" s="234" t="s">
        <v>780</v>
      </c>
      <c r="C378" s="235">
        <f>C379</f>
        <v>5095.53</v>
      </c>
    </row>
    <row r="379" ht="13.5" spans="1:3">
      <c r="A379" s="234" t="s">
        <v>781</v>
      </c>
      <c r="B379" s="234" t="s">
        <v>782</v>
      </c>
      <c r="C379" s="235">
        <v>5095.53</v>
      </c>
    </row>
    <row r="380" s="222" customFormat="1" spans="1:3">
      <c r="A380" s="234" t="s">
        <v>783</v>
      </c>
      <c r="B380" s="234" t="s">
        <v>784</v>
      </c>
      <c r="C380" s="235">
        <f>C381+C387+C389</f>
        <v>178.65</v>
      </c>
    </row>
    <row r="381" ht="13.5" spans="1:3">
      <c r="A381" s="234" t="s">
        <v>785</v>
      </c>
      <c r="B381" s="234" t="s">
        <v>786</v>
      </c>
      <c r="C381" s="235">
        <f>SUM(C382:C386)</f>
        <v>169.05</v>
      </c>
    </row>
    <row r="382" ht="13.5" spans="1:3">
      <c r="A382" s="234" t="s">
        <v>787</v>
      </c>
      <c r="B382" s="234" t="s">
        <v>121</v>
      </c>
      <c r="C382" s="235">
        <v>6</v>
      </c>
    </row>
    <row r="383" ht="13.5" spans="1:3">
      <c r="A383" s="234" t="s">
        <v>788</v>
      </c>
      <c r="B383" s="234" t="s">
        <v>789</v>
      </c>
      <c r="C383" s="235">
        <v>1</v>
      </c>
    </row>
    <row r="384" ht="13.5" spans="1:3">
      <c r="A384" s="234" t="s">
        <v>790</v>
      </c>
      <c r="B384" s="234" t="s">
        <v>791</v>
      </c>
      <c r="C384" s="235">
        <v>161</v>
      </c>
    </row>
    <row r="385" ht="13.5" spans="1:3">
      <c r="A385" s="234" t="s">
        <v>792</v>
      </c>
      <c r="B385" s="234" t="s">
        <v>793</v>
      </c>
      <c r="C385" s="235">
        <v>1.05</v>
      </c>
    </row>
    <row r="386" ht="13.5" spans="1:3">
      <c r="A386" s="234" t="s">
        <v>794</v>
      </c>
      <c r="B386" s="234" t="s">
        <v>795</v>
      </c>
      <c r="C386" s="235"/>
    </row>
    <row r="387" ht="13.5" spans="1:3">
      <c r="A387" s="234" t="s">
        <v>796</v>
      </c>
      <c r="B387" s="234" t="s">
        <v>797</v>
      </c>
      <c r="C387" s="235">
        <f>C388</f>
        <v>0</v>
      </c>
    </row>
    <row r="388" ht="13.5" spans="1:3">
      <c r="A388" s="234" t="s">
        <v>798</v>
      </c>
      <c r="B388" s="234" t="s">
        <v>799</v>
      </c>
      <c r="C388" s="235"/>
    </row>
    <row r="389" ht="13.5" spans="1:3">
      <c r="A389" s="234" t="s">
        <v>800</v>
      </c>
      <c r="B389" s="234" t="s">
        <v>801</v>
      </c>
      <c r="C389" s="235">
        <f>SUM(C390:C391)</f>
        <v>9.6</v>
      </c>
    </row>
    <row r="390" ht="13.5" spans="1:3">
      <c r="A390" s="234" t="s">
        <v>802</v>
      </c>
      <c r="B390" s="234" t="s">
        <v>803</v>
      </c>
      <c r="C390" s="235">
        <v>9.6</v>
      </c>
    </row>
    <row r="391" ht="13.5" spans="1:3">
      <c r="A391" s="234" t="s">
        <v>804</v>
      </c>
      <c r="B391" s="234" t="s">
        <v>805</v>
      </c>
      <c r="C391" s="235"/>
    </row>
    <row r="392" s="222" customFormat="1" spans="1:3">
      <c r="A392" s="234" t="s">
        <v>806</v>
      </c>
      <c r="B392" s="234" t="s">
        <v>807</v>
      </c>
      <c r="C392" s="235">
        <f>C393+C398+C400+C402+C404+C407</f>
        <v>3690.17</v>
      </c>
    </row>
    <row r="393" ht="13.5" spans="1:3">
      <c r="A393" s="234" t="s">
        <v>808</v>
      </c>
      <c r="B393" s="234" t="s">
        <v>809</v>
      </c>
      <c r="C393" s="235">
        <f>SUM(C394:C397)</f>
        <v>1407.66</v>
      </c>
    </row>
    <row r="394" ht="13.5" spans="1:3">
      <c r="A394" s="234" t="s">
        <v>810</v>
      </c>
      <c r="B394" s="234" t="s">
        <v>98</v>
      </c>
      <c r="C394" s="235"/>
    </row>
    <row r="395" ht="13.5" spans="1:3">
      <c r="A395" s="234" t="s">
        <v>811</v>
      </c>
      <c r="B395" s="234" t="s">
        <v>812</v>
      </c>
      <c r="C395" s="235">
        <v>898.73</v>
      </c>
    </row>
    <row r="396" ht="13.5" spans="1:3">
      <c r="A396" s="234" t="s">
        <v>813</v>
      </c>
      <c r="B396" s="234" t="s">
        <v>814</v>
      </c>
      <c r="C396" s="235">
        <v>2</v>
      </c>
    </row>
    <row r="397" ht="13.5" spans="1:3">
      <c r="A397" s="234" t="s">
        <v>815</v>
      </c>
      <c r="B397" s="234" t="s">
        <v>816</v>
      </c>
      <c r="C397" s="235">
        <v>506.93</v>
      </c>
    </row>
    <row r="398" ht="13.5" spans="1:3">
      <c r="A398" s="234" t="s">
        <v>817</v>
      </c>
      <c r="B398" s="234" t="s">
        <v>818</v>
      </c>
      <c r="C398" s="235">
        <f>C399</f>
        <v>2160.11</v>
      </c>
    </row>
    <row r="399" ht="13.5" spans="1:3">
      <c r="A399" s="234" t="s">
        <v>819</v>
      </c>
      <c r="B399" s="234" t="s">
        <v>820</v>
      </c>
      <c r="C399" s="235">
        <v>2160.11</v>
      </c>
    </row>
    <row r="400" ht="13.5" spans="1:3">
      <c r="A400" s="234" t="s">
        <v>821</v>
      </c>
      <c r="B400" s="234" t="s">
        <v>822</v>
      </c>
      <c r="C400" s="235"/>
    </row>
    <row r="401" ht="13.5" spans="1:3">
      <c r="A401" s="234" t="s">
        <v>823</v>
      </c>
      <c r="B401" s="234" t="s">
        <v>824</v>
      </c>
      <c r="C401" s="235"/>
    </row>
    <row r="402" ht="13.5" spans="1:3">
      <c r="A402" s="234" t="s">
        <v>825</v>
      </c>
      <c r="B402" s="234" t="s">
        <v>826</v>
      </c>
      <c r="C402" s="235">
        <f>C403</f>
        <v>5</v>
      </c>
    </row>
    <row r="403" ht="13.5" spans="1:3">
      <c r="A403" s="234" t="s">
        <v>827</v>
      </c>
      <c r="B403" s="234" t="s">
        <v>828</v>
      </c>
      <c r="C403" s="235">
        <v>5</v>
      </c>
    </row>
    <row r="404" ht="13.5" spans="1:3">
      <c r="A404" s="234" t="s">
        <v>829</v>
      </c>
      <c r="B404" s="234" t="s">
        <v>830</v>
      </c>
      <c r="C404" s="235">
        <f>SUM(C405:C406)</f>
        <v>50</v>
      </c>
    </row>
    <row r="405" ht="13.5" spans="1:3">
      <c r="A405" s="234" t="s">
        <v>831</v>
      </c>
      <c r="B405" s="234" t="s">
        <v>832</v>
      </c>
      <c r="C405" s="235"/>
    </row>
    <row r="406" ht="13.5" spans="1:3">
      <c r="A406" s="234" t="s">
        <v>833</v>
      </c>
      <c r="B406" s="234" t="s">
        <v>834</v>
      </c>
      <c r="C406" s="235">
        <v>50</v>
      </c>
    </row>
    <row r="407" ht="13.5" spans="1:3">
      <c r="A407" s="234" t="s">
        <v>835</v>
      </c>
      <c r="B407" s="234" t="s">
        <v>836</v>
      </c>
      <c r="C407" s="235">
        <f>C408</f>
        <v>67.4</v>
      </c>
    </row>
    <row r="408" ht="13.5" spans="1:3">
      <c r="A408" s="234" t="s">
        <v>837</v>
      </c>
      <c r="B408" s="234" t="s">
        <v>838</v>
      </c>
      <c r="C408" s="235">
        <v>67.4</v>
      </c>
    </row>
    <row r="409" s="222" customFormat="1" spans="1:3">
      <c r="A409" s="234" t="s">
        <v>839</v>
      </c>
      <c r="B409" s="234" t="s">
        <v>840</v>
      </c>
      <c r="C409" s="235">
        <v>10000</v>
      </c>
    </row>
    <row r="410" s="222" customFormat="1" spans="1:3">
      <c r="A410" s="234" t="s">
        <v>841</v>
      </c>
      <c r="B410" s="234" t="s">
        <v>842</v>
      </c>
      <c r="C410" s="235">
        <f>C411</f>
        <v>1029</v>
      </c>
    </row>
    <row r="411" ht="13.5" spans="1:3">
      <c r="A411" s="234" t="s">
        <v>843</v>
      </c>
      <c r="B411" s="234" t="s">
        <v>844</v>
      </c>
      <c r="C411" s="235">
        <f>C412</f>
        <v>1029</v>
      </c>
    </row>
    <row r="412" ht="13.5" spans="1:3">
      <c r="A412" s="234" t="s">
        <v>845</v>
      </c>
      <c r="B412" s="234" t="s">
        <v>846</v>
      </c>
      <c r="C412" s="235">
        <v>1029</v>
      </c>
    </row>
    <row r="413" ht="13.5" spans="1:3">
      <c r="A413" s="234" t="s">
        <v>847</v>
      </c>
      <c r="B413" s="234" t="s">
        <v>848</v>
      </c>
      <c r="C413" s="235"/>
    </row>
    <row r="414" s="222" customFormat="1" spans="1:3">
      <c r="A414" s="234" t="s">
        <v>86</v>
      </c>
      <c r="B414" s="234" t="s">
        <v>849</v>
      </c>
      <c r="C414" s="235">
        <f>C415</f>
        <v>24707.75</v>
      </c>
    </row>
    <row r="415" ht="13.5" spans="1:3">
      <c r="A415" s="234" t="s">
        <v>88</v>
      </c>
      <c r="B415" s="234" t="s">
        <v>850</v>
      </c>
      <c r="C415" s="235">
        <f>C416</f>
        <v>24707.75</v>
      </c>
    </row>
    <row r="416" ht="13.5" spans="1:3">
      <c r="A416" s="234" t="s">
        <v>90</v>
      </c>
      <c r="B416" s="234" t="s">
        <v>851</v>
      </c>
      <c r="C416" s="235">
        <v>24707.75</v>
      </c>
    </row>
    <row r="417" ht="13.5" spans="1:3">
      <c r="A417" s="234" t="s">
        <v>852</v>
      </c>
      <c r="B417" s="234" t="s">
        <v>853</v>
      </c>
      <c r="C417" s="235"/>
    </row>
    <row r="418" s="222" customFormat="1" spans="1:3">
      <c r="A418" s="234" t="s">
        <v>854</v>
      </c>
      <c r="B418" s="234" t="s">
        <v>855</v>
      </c>
      <c r="C418" s="235">
        <f>C419</f>
        <v>8.57</v>
      </c>
    </row>
    <row r="419" ht="13.5" spans="1:3">
      <c r="A419" s="234" t="s">
        <v>856</v>
      </c>
      <c r="B419" s="234" t="s">
        <v>857</v>
      </c>
      <c r="C419" s="235">
        <v>8.57</v>
      </c>
    </row>
    <row r="420" spans="1:3">
      <c r="A420" s="236" t="s">
        <v>85</v>
      </c>
      <c r="B420" s="232"/>
      <c r="C420" s="237">
        <f>C5+C97+C102+C122+C151+C163+C180+C244+C286+C295+C308+C340+C349+C356+C362+C365+C375+C380+C392+C409+C414+C410+C418</f>
        <v>708716</v>
      </c>
    </row>
  </sheetData>
  <mergeCells count="1">
    <mergeCell ref="A2:C2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C22"/>
  <sheetViews>
    <sheetView workbookViewId="0">
      <selection activeCell="A2" sqref="A2:C2"/>
    </sheetView>
  </sheetViews>
  <sheetFormatPr defaultColWidth="9" defaultRowHeight="15.75" outlineLevelCol="2"/>
  <cols>
    <col min="1" max="1" width="19.375" style="59" customWidth="1"/>
    <col min="2" max="2" width="38.625" style="59" customWidth="1"/>
    <col min="3" max="3" width="17.25" style="212" customWidth="1"/>
    <col min="4" max="4" width="9.375" style="59"/>
    <col min="5" max="16384" width="9" style="59"/>
  </cols>
  <sheetData>
    <row r="1" ht="21" customHeight="1" spans="1:1">
      <c r="A1" s="55" t="s">
        <v>858</v>
      </c>
    </row>
    <row r="2" ht="24.75" customHeight="1" spans="1:3">
      <c r="A2" s="61" t="s">
        <v>859</v>
      </c>
      <c r="B2" s="62"/>
      <c r="C2" s="62"/>
    </row>
    <row r="3" s="55" customFormat="1" ht="24" customHeight="1" spans="3:3">
      <c r="C3" s="141" t="s">
        <v>46</v>
      </c>
    </row>
    <row r="4" ht="18.75" spans="1:3">
      <c r="A4" s="213" t="s">
        <v>860</v>
      </c>
      <c r="B4" s="213" t="s">
        <v>861</v>
      </c>
      <c r="C4" s="214" t="s">
        <v>4</v>
      </c>
    </row>
    <row r="5" ht="18.75" spans="1:3">
      <c r="A5" s="213" t="s">
        <v>862</v>
      </c>
      <c r="B5" s="213"/>
      <c r="C5" s="215"/>
    </row>
    <row r="6" ht="24" customHeight="1" spans="1:3">
      <c r="A6" s="216">
        <v>50101</v>
      </c>
      <c r="B6" s="217" t="s">
        <v>863</v>
      </c>
      <c r="C6" s="218">
        <v>52227.82</v>
      </c>
    </row>
    <row r="7" ht="24" customHeight="1" spans="1:3">
      <c r="A7" s="216">
        <v>50102</v>
      </c>
      <c r="B7" s="217" t="s">
        <v>864</v>
      </c>
      <c r="C7" s="218">
        <v>15348.88</v>
      </c>
    </row>
    <row r="8" ht="24" customHeight="1" spans="1:3">
      <c r="A8" s="216">
        <v>50103</v>
      </c>
      <c r="B8" s="217" t="s">
        <v>782</v>
      </c>
      <c r="C8" s="218">
        <v>3999.23</v>
      </c>
    </row>
    <row r="9" ht="24" customHeight="1" spans="1:3">
      <c r="A9" s="216">
        <v>50199</v>
      </c>
      <c r="B9" s="217" t="s">
        <v>865</v>
      </c>
      <c r="C9" s="218">
        <v>26278.58</v>
      </c>
    </row>
    <row r="10" ht="24" customHeight="1" spans="1:3">
      <c r="A10" s="216">
        <v>50201</v>
      </c>
      <c r="B10" s="217" t="s">
        <v>866</v>
      </c>
      <c r="C10" s="218">
        <v>7982</v>
      </c>
    </row>
    <row r="11" ht="24" customHeight="1" spans="1:3">
      <c r="A11" s="216">
        <v>50202</v>
      </c>
      <c r="B11" s="217" t="s">
        <v>867</v>
      </c>
      <c r="C11" s="218">
        <v>35.28</v>
      </c>
    </row>
    <row r="12" ht="24" customHeight="1" spans="1:3">
      <c r="A12" s="216">
        <v>50203</v>
      </c>
      <c r="B12" s="217" t="s">
        <v>868</v>
      </c>
      <c r="C12" s="218">
        <v>1470.84</v>
      </c>
    </row>
    <row r="13" ht="24" customHeight="1" spans="1:3">
      <c r="A13" s="216">
        <v>50206</v>
      </c>
      <c r="B13" s="217" t="s">
        <v>869</v>
      </c>
      <c r="C13" s="218">
        <v>234.1</v>
      </c>
    </row>
    <row r="14" ht="24" customHeight="1" spans="1:3">
      <c r="A14" s="216">
        <v>50208</v>
      </c>
      <c r="B14" s="217" t="s">
        <v>870</v>
      </c>
      <c r="C14" s="218">
        <v>2132</v>
      </c>
    </row>
    <row r="15" ht="24" customHeight="1" spans="1:3">
      <c r="A15" s="216">
        <v>50299</v>
      </c>
      <c r="B15" s="217" t="s">
        <v>871</v>
      </c>
      <c r="C15" s="218">
        <f>3712-1446.32</f>
        <v>2265.68</v>
      </c>
    </row>
    <row r="16" ht="24" customHeight="1" spans="1:3">
      <c r="A16" s="216">
        <v>50303</v>
      </c>
      <c r="B16" s="217" t="s">
        <v>872</v>
      </c>
      <c r="C16" s="218"/>
    </row>
    <row r="17" ht="24" customHeight="1" spans="1:3">
      <c r="A17" s="216">
        <v>50501</v>
      </c>
      <c r="B17" s="217" t="s">
        <v>873</v>
      </c>
      <c r="C17" s="218">
        <v>193197.1</v>
      </c>
    </row>
    <row r="18" ht="24" customHeight="1" spans="1:3">
      <c r="A18" s="216">
        <v>50502</v>
      </c>
      <c r="B18" s="217" t="s">
        <v>874</v>
      </c>
      <c r="C18" s="218">
        <v>13061.95</v>
      </c>
    </row>
    <row r="19" ht="24" customHeight="1" spans="1:3">
      <c r="A19" s="216">
        <v>50901</v>
      </c>
      <c r="B19" s="217" t="s">
        <v>875</v>
      </c>
      <c r="C19" s="218">
        <v>28.34</v>
      </c>
    </row>
    <row r="20" ht="24" customHeight="1" spans="1:3">
      <c r="A20" s="216">
        <v>50905</v>
      </c>
      <c r="B20" s="217" t="s">
        <v>876</v>
      </c>
      <c r="C20" s="218">
        <v>124.06</v>
      </c>
    </row>
    <row r="21" ht="24" customHeight="1" spans="1:3">
      <c r="A21" s="216">
        <v>50999</v>
      </c>
      <c r="B21" s="217" t="s">
        <v>877</v>
      </c>
      <c r="C21" s="218">
        <v>150.79</v>
      </c>
    </row>
    <row r="22" ht="24" customHeight="1" spans="1:3">
      <c r="A22" s="219" t="s">
        <v>85</v>
      </c>
      <c r="B22" s="220"/>
      <c r="C22" s="218">
        <f>SUM(C6:C21)</f>
        <v>318536.65</v>
      </c>
    </row>
  </sheetData>
  <mergeCells count="4">
    <mergeCell ref="A2:C2"/>
    <mergeCell ref="A22:B22"/>
    <mergeCell ref="B4:B5"/>
    <mergeCell ref="C4:C5"/>
  </mergeCells>
  <printOptions horizontalCentered="1"/>
  <pageMargins left="0.91875" right="0.747916666666667" top="0.984027777777778" bottom="0.984027777777778" header="0.511805555555556" footer="0.51180555555555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1"/>
  </sheetPr>
  <dimension ref="A1:Z28"/>
  <sheetViews>
    <sheetView workbookViewId="0">
      <selection activeCell="A13" sqref="A13:D13"/>
    </sheetView>
  </sheetViews>
  <sheetFormatPr defaultColWidth="7" defaultRowHeight="15"/>
  <cols>
    <col min="1" max="4" width="20.875" style="4" customWidth="1"/>
    <col min="5" max="5" width="10.375" style="1" hidden="1" customWidth="1"/>
    <col min="6" max="6" width="9.625" style="6" hidden="1" customWidth="1"/>
    <col min="7" max="7" width="8.125" style="6" hidden="1" customWidth="1"/>
    <col min="8" max="8" width="9.625" style="7" hidden="1" customWidth="1"/>
    <col min="9" max="9" width="17.5" style="7" hidden="1" customWidth="1"/>
    <col min="10" max="10" width="12.5" style="8" hidden="1" customWidth="1"/>
    <col min="11" max="11" width="7" style="9" hidden="1" customWidth="1"/>
    <col min="12" max="13" width="7" style="6" hidden="1" customWidth="1"/>
    <col min="14" max="14" width="13.875" style="6" hidden="1" customWidth="1"/>
    <col min="15" max="15" width="7.875" style="6" hidden="1" customWidth="1"/>
    <col min="16" max="16" width="9.5" style="6" hidden="1" customWidth="1"/>
    <col min="17" max="17" width="6.875" style="6" hidden="1" customWidth="1"/>
    <col min="18" max="18" width="9" style="6" hidden="1" customWidth="1"/>
    <col min="19" max="19" width="5.875" style="6" hidden="1" customWidth="1"/>
    <col min="20" max="20" width="5.25" style="6" hidden="1" customWidth="1"/>
    <col min="21" max="21" width="6.5" style="6" hidden="1" customWidth="1"/>
    <col min="22" max="23" width="7" style="6" hidden="1" customWidth="1"/>
    <col min="24" max="24" width="10.625" style="6" hidden="1" customWidth="1"/>
    <col min="25" max="25" width="10.5" style="6" hidden="1" customWidth="1"/>
    <col min="26" max="26" width="7" style="6" hidden="1" customWidth="1"/>
    <col min="27" max="16384" width="7" style="6"/>
  </cols>
  <sheetData>
    <row r="1" ht="21.75" customHeight="1" spans="1:4">
      <c r="A1" s="104" t="s">
        <v>878</v>
      </c>
      <c r="B1" s="104"/>
      <c r="C1" s="104"/>
      <c r="D1" s="104"/>
    </row>
    <row r="2" ht="51.95" customHeight="1" spans="1:10">
      <c r="A2" s="105" t="s">
        <v>879</v>
      </c>
      <c r="B2" s="106"/>
      <c r="C2" s="106"/>
      <c r="D2" s="106"/>
      <c r="H2" s="6"/>
      <c r="I2" s="6"/>
      <c r="J2" s="6"/>
    </row>
    <row r="3" spans="4:14">
      <c r="D3" s="92" t="s">
        <v>880</v>
      </c>
      <c r="F3" s="6">
        <v>12.11</v>
      </c>
      <c r="H3" s="6">
        <v>12.22</v>
      </c>
      <c r="I3" s="6"/>
      <c r="J3" s="6"/>
      <c r="N3" s="6">
        <v>1.2</v>
      </c>
    </row>
    <row r="4" s="103" customFormat="1" ht="39.75" customHeight="1" spans="1:16">
      <c r="A4" s="107" t="s">
        <v>881</v>
      </c>
      <c r="B4" s="14" t="s">
        <v>882</v>
      </c>
      <c r="C4" s="14" t="s">
        <v>883</v>
      </c>
      <c r="D4" s="107" t="s">
        <v>884</v>
      </c>
      <c r="E4" s="108"/>
      <c r="H4" s="109" t="s">
        <v>885</v>
      </c>
      <c r="I4" s="109" t="s">
        <v>886</v>
      </c>
      <c r="J4" s="109" t="s">
        <v>887</v>
      </c>
      <c r="K4" s="116"/>
      <c r="N4" s="109" t="s">
        <v>885</v>
      </c>
      <c r="O4" s="117" t="s">
        <v>886</v>
      </c>
      <c r="P4" s="109" t="s">
        <v>887</v>
      </c>
    </row>
    <row r="5" ht="39.75" customHeight="1" spans="1:26">
      <c r="A5" s="110" t="s">
        <v>888</v>
      </c>
      <c r="B5" s="111"/>
      <c r="C5" s="111"/>
      <c r="D5" s="111"/>
      <c r="E5" s="21">
        <v>105429</v>
      </c>
      <c r="F5" s="112">
        <v>595734.14</v>
      </c>
      <c r="G5" s="6">
        <f>104401+13602</f>
        <v>118003</v>
      </c>
      <c r="H5" s="7" t="s">
        <v>51</v>
      </c>
      <c r="I5" s="7" t="s">
        <v>889</v>
      </c>
      <c r="J5" s="8">
        <v>596221.15</v>
      </c>
      <c r="K5" s="9" t="e">
        <f>H5-A5</f>
        <v>#VALUE!</v>
      </c>
      <c r="L5" s="52" t="e">
        <f>J5-#REF!</f>
        <v>#REF!</v>
      </c>
      <c r="M5" s="52">
        <v>75943</v>
      </c>
      <c r="N5" s="7" t="s">
        <v>51</v>
      </c>
      <c r="O5" s="7" t="s">
        <v>889</v>
      </c>
      <c r="P5" s="8">
        <v>643048.95</v>
      </c>
      <c r="Q5" s="9" t="e">
        <f>N5-A5</f>
        <v>#VALUE!</v>
      </c>
      <c r="R5" s="52" t="e">
        <f>P5-#REF!</f>
        <v>#REF!</v>
      </c>
      <c r="T5" s="6">
        <v>717759</v>
      </c>
      <c r="V5" s="53" t="s">
        <v>51</v>
      </c>
      <c r="W5" s="53" t="s">
        <v>889</v>
      </c>
      <c r="X5" s="54">
        <v>659380.53</v>
      </c>
      <c r="Y5" s="6" t="e">
        <f>#REF!-X5</f>
        <v>#REF!</v>
      </c>
      <c r="Z5" s="6" t="e">
        <f>V5-A5</f>
        <v>#VALUE!</v>
      </c>
    </row>
    <row r="6" ht="39.75" customHeight="1" spans="1:24">
      <c r="A6" s="110" t="s">
        <v>890</v>
      </c>
      <c r="B6" s="111"/>
      <c r="C6" s="111"/>
      <c r="D6" s="111"/>
      <c r="E6" s="21"/>
      <c r="F6" s="112"/>
      <c r="L6" s="52"/>
      <c r="M6" s="52"/>
      <c r="N6" s="7"/>
      <c r="O6" s="7"/>
      <c r="P6" s="8"/>
      <c r="Q6" s="9"/>
      <c r="R6" s="52"/>
      <c r="V6" s="53"/>
      <c r="W6" s="53"/>
      <c r="X6" s="54"/>
    </row>
    <row r="7" ht="39.75" customHeight="1" spans="1:24">
      <c r="A7" s="110" t="s">
        <v>891</v>
      </c>
      <c r="B7" s="111"/>
      <c r="C7" s="111"/>
      <c r="D7" s="111"/>
      <c r="E7" s="21"/>
      <c r="F7" s="112"/>
      <c r="L7" s="52"/>
      <c r="M7" s="52"/>
      <c r="N7" s="7"/>
      <c r="O7" s="7"/>
      <c r="P7" s="8"/>
      <c r="Q7" s="9"/>
      <c r="R7" s="52"/>
      <c r="V7" s="53"/>
      <c r="W7" s="53"/>
      <c r="X7" s="54"/>
    </row>
    <row r="8" ht="39.75" customHeight="1" spans="1:24">
      <c r="A8" s="110" t="s">
        <v>892</v>
      </c>
      <c r="B8" s="111"/>
      <c r="C8" s="111"/>
      <c r="D8" s="111"/>
      <c r="E8" s="21"/>
      <c r="F8" s="112"/>
      <c r="L8" s="52"/>
      <c r="M8" s="52"/>
      <c r="N8" s="7"/>
      <c r="O8" s="7"/>
      <c r="P8" s="8"/>
      <c r="Q8" s="9"/>
      <c r="R8" s="52"/>
      <c r="V8" s="53"/>
      <c r="W8" s="53"/>
      <c r="X8" s="54"/>
    </row>
    <row r="9" ht="39.75" customHeight="1" spans="1:24">
      <c r="A9" s="110" t="s">
        <v>893</v>
      </c>
      <c r="B9" s="111"/>
      <c r="C9" s="111"/>
      <c r="D9" s="111"/>
      <c r="E9" s="21"/>
      <c r="F9" s="112"/>
      <c r="L9" s="52"/>
      <c r="M9" s="52"/>
      <c r="N9" s="7"/>
      <c r="O9" s="7"/>
      <c r="P9" s="8"/>
      <c r="Q9" s="9"/>
      <c r="R9" s="52"/>
      <c r="V9" s="53"/>
      <c r="W9" s="53"/>
      <c r="X9" s="54"/>
    </row>
    <row r="10" ht="39.75" customHeight="1" spans="1:24">
      <c r="A10" s="110" t="s">
        <v>894</v>
      </c>
      <c r="B10" s="111"/>
      <c r="C10" s="111"/>
      <c r="D10" s="111"/>
      <c r="E10" s="21"/>
      <c r="F10" s="112"/>
      <c r="L10" s="52"/>
      <c r="M10" s="52"/>
      <c r="N10" s="7"/>
      <c r="O10" s="7"/>
      <c r="P10" s="8"/>
      <c r="Q10" s="9"/>
      <c r="R10" s="52"/>
      <c r="V10" s="53"/>
      <c r="W10" s="53"/>
      <c r="X10" s="54"/>
    </row>
    <row r="11" ht="39.75" customHeight="1" spans="1:24">
      <c r="A11" s="110" t="s">
        <v>895</v>
      </c>
      <c r="B11" s="113"/>
      <c r="C11" s="113"/>
      <c r="D11" s="113"/>
      <c r="E11" s="21"/>
      <c r="F11" s="52"/>
      <c r="L11" s="52"/>
      <c r="M11" s="52"/>
      <c r="N11" s="7"/>
      <c r="O11" s="7"/>
      <c r="P11" s="8"/>
      <c r="Q11" s="9"/>
      <c r="R11" s="52"/>
      <c r="V11" s="53"/>
      <c r="W11" s="53"/>
      <c r="X11" s="54"/>
    </row>
    <row r="12" ht="39.75" customHeight="1" spans="1:25">
      <c r="A12" s="14" t="s">
        <v>43</v>
      </c>
      <c r="B12" s="111"/>
      <c r="C12" s="111"/>
      <c r="D12" s="111"/>
      <c r="H12" s="114" t="str">
        <f t="shared" ref="H12:J12" si="0">""</f>
        <v/>
      </c>
      <c r="I12" s="114" t="str">
        <f t="shared" si="0"/>
        <v/>
      </c>
      <c r="J12" s="114" t="str">
        <f t="shared" si="0"/>
        <v/>
      </c>
      <c r="N12" s="114" t="str">
        <f t="shared" ref="N12:P12" si="1">""</f>
        <v/>
      </c>
      <c r="O12" s="118" t="str">
        <f t="shared" si="1"/>
        <v/>
      </c>
      <c r="P12" s="114" t="str">
        <f t="shared" si="1"/>
        <v/>
      </c>
      <c r="X12" s="119" t="e">
        <f>X13+#REF!+#REF!+#REF!+#REF!+#REF!+#REF!+#REF!+#REF!+#REF!+#REF!+#REF!+#REF!+#REF!+#REF!+#REF!+#REF!+#REF!+#REF!+#REF!+#REF!</f>
        <v>#REF!</v>
      </c>
      <c r="Y12" s="119" t="e">
        <f>Y13+#REF!+#REF!+#REF!+#REF!+#REF!+#REF!+#REF!+#REF!+#REF!+#REF!+#REF!+#REF!+#REF!+#REF!+#REF!+#REF!+#REF!+#REF!+#REF!+#REF!</f>
        <v>#REF!</v>
      </c>
    </row>
    <row r="13" ht="36" customHeight="1" spans="1:26">
      <c r="A13" s="165" t="s">
        <v>896</v>
      </c>
      <c r="B13" s="166"/>
      <c r="C13" s="166"/>
      <c r="D13" s="166"/>
      <c r="R13" s="52"/>
      <c r="V13" s="53" t="s">
        <v>86</v>
      </c>
      <c r="W13" s="53" t="s">
        <v>87</v>
      </c>
      <c r="X13" s="54">
        <v>19998</v>
      </c>
      <c r="Y13" s="6" t="e">
        <f>#REF!-X13</f>
        <v>#REF!</v>
      </c>
      <c r="Z13" s="6" t="e">
        <f t="shared" ref="Z13:Z15" si="2">V13-A13</f>
        <v>#VALUE!</v>
      </c>
    </row>
    <row r="14" ht="19.7" customHeight="1" spans="18:26">
      <c r="R14" s="52"/>
      <c r="V14" s="53" t="s">
        <v>88</v>
      </c>
      <c r="W14" s="53" t="s">
        <v>89</v>
      </c>
      <c r="X14" s="54">
        <v>19998</v>
      </c>
      <c r="Y14" s="6" t="e">
        <f>#REF!-X14</f>
        <v>#REF!</v>
      </c>
      <c r="Z14" s="6">
        <f t="shared" si="2"/>
        <v>23203</v>
      </c>
    </row>
    <row r="15" ht="19.7" customHeight="1" spans="18:26">
      <c r="R15" s="52"/>
      <c r="V15" s="53" t="s">
        <v>90</v>
      </c>
      <c r="W15" s="53" t="s">
        <v>91</v>
      </c>
      <c r="X15" s="54">
        <v>19998</v>
      </c>
      <c r="Y15" s="6" t="e">
        <f>#REF!-X15</f>
        <v>#REF!</v>
      </c>
      <c r="Z15" s="6">
        <f t="shared" si="2"/>
        <v>2320301</v>
      </c>
    </row>
    <row r="16" ht="19.7" customHeight="1" spans="18:18">
      <c r="R16" s="52"/>
    </row>
    <row r="17" s="6" customFormat="1" ht="19.7" customHeight="1" spans="18:18">
      <c r="R17" s="52"/>
    </row>
    <row r="18" s="6" customFormat="1" ht="19.7" customHeight="1" spans="18:18">
      <c r="R18" s="52"/>
    </row>
    <row r="19" s="6" customFormat="1" ht="19.7" customHeight="1" spans="18:18">
      <c r="R19" s="52"/>
    </row>
    <row r="20" s="6" customFormat="1" ht="19.7" customHeight="1" spans="18:18">
      <c r="R20" s="52"/>
    </row>
    <row r="21" s="6" customFormat="1" ht="19.7" customHeight="1" spans="18:18">
      <c r="R21" s="52"/>
    </row>
    <row r="22" s="6" customFormat="1" ht="19.7" customHeight="1" spans="18:18">
      <c r="R22" s="52"/>
    </row>
    <row r="23" s="6" customFormat="1" ht="19.7" customHeight="1" spans="18:18">
      <c r="R23" s="52"/>
    </row>
    <row r="24" s="6" customFormat="1" ht="19.7" customHeight="1" spans="18:18">
      <c r="R24" s="52"/>
    </row>
    <row r="25" s="6" customFormat="1" ht="19.7" customHeight="1" spans="18:18">
      <c r="R25" s="52"/>
    </row>
    <row r="26" s="6" customFormat="1" ht="19.7" customHeight="1" spans="18:18">
      <c r="R26" s="52"/>
    </row>
    <row r="27" s="6" customFormat="1" ht="19.7" customHeight="1" spans="18:18">
      <c r="R27" s="52"/>
    </row>
    <row r="28" s="6" customFormat="1" ht="19.7" customHeight="1" spans="18:18">
      <c r="R28" s="52"/>
    </row>
  </sheetData>
  <mergeCells count="2">
    <mergeCell ref="A2:D2"/>
    <mergeCell ref="A13:D13"/>
  </mergeCells>
  <printOptions horizontalCentered="1"/>
  <pageMargins left="0.747916666666667" right="0.747916666666667" top="0.984027777777778" bottom="0.984027777777778" header="0.511805555555556" footer="0.511805555555556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D35ED"/>
    <pageSetUpPr autoPageBreaks="0"/>
  </sheetPr>
  <dimension ref="A1:K13"/>
  <sheetViews>
    <sheetView tabSelected="1" workbookViewId="0">
      <pane ySplit="6" topLeftCell="A7" activePane="bottomLeft" state="frozenSplit"/>
      <selection/>
      <selection pane="bottomLeft" activeCell="H18" sqref="H18"/>
    </sheetView>
  </sheetViews>
  <sheetFormatPr defaultColWidth="7.875" defaultRowHeight="12" customHeight="1"/>
  <cols>
    <col min="1" max="1" width="4.69166666666667" style="148" customWidth="1"/>
    <col min="2" max="2" width="7.5" style="150" customWidth="1"/>
    <col min="3" max="3" width="18.875" style="150" customWidth="1"/>
    <col min="4" max="4" width="25.625" style="150" customWidth="1"/>
    <col min="5" max="5" width="9.25" style="150" customWidth="1"/>
    <col min="6" max="6" width="26.625" style="150" customWidth="1"/>
    <col min="7" max="10" width="9.875" style="150" customWidth="1"/>
    <col min="11" max="11" width="9" style="151" customWidth="1"/>
    <col min="12" max="221" width="6.75" style="152" customWidth="1"/>
    <col min="222" max="222" width="6.75" style="152"/>
    <col min="223" max="16384" width="7.875" style="152"/>
  </cols>
  <sheetData>
    <row r="1" ht="20" customHeight="1" spans="1:2">
      <c r="A1" s="153" t="s">
        <v>897</v>
      </c>
      <c r="B1" s="153"/>
    </row>
    <row r="2" s="148" customFormat="1" ht="30" customHeight="1" spans="1:11">
      <c r="A2" s="208" t="s">
        <v>898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</row>
    <row r="3" s="148" customFormat="1" customHeight="1" spans="1:11">
      <c r="A3" s="155" t="s">
        <v>899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</row>
    <row r="4" s="148" customFormat="1" customHeight="1" spans="1:11">
      <c r="A4" s="156" t="s">
        <v>900</v>
      </c>
      <c r="B4" s="156" t="s">
        <v>901</v>
      </c>
      <c r="C4" s="156" t="s">
        <v>902</v>
      </c>
      <c r="D4" s="156" t="s">
        <v>903</v>
      </c>
      <c r="E4" s="156" t="s">
        <v>904</v>
      </c>
      <c r="F4" s="156" t="s">
        <v>905</v>
      </c>
      <c r="G4" s="156" t="s">
        <v>906</v>
      </c>
      <c r="H4" s="156" t="s">
        <v>907</v>
      </c>
      <c r="I4" s="156" t="s">
        <v>908</v>
      </c>
      <c r="J4" s="156" t="s">
        <v>909</v>
      </c>
      <c r="K4" s="156" t="s">
        <v>910</v>
      </c>
    </row>
    <row r="5" s="148" customFormat="1" customHeight="1" spans="1:11">
      <c r="A5" s="156" t="s">
        <v>911</v>
      </c>
      <c r="B5" s="156"/>
      <c r="C5" s="156"/>
      <c r="D5" s="156"/>
      <c r="E5" s="156"/>
      <c r="F5" s="156"/>
      <c r="G5" s="156"/>
      <c r="H5" s="156"/>
      <c r="I5" s="156"/>
      <c r="J5" s="156"/>
      <c r="K5" s="211"/>
    </row>
    <row r="6" s="148" customFormat="1" ht="22" customHeight="1" spans="1:11">
      <c r="A6" s="156"/>
      <c r="B6" s="156"/>
      <c r="C6" s="156"/>
      <c r="D6" s="156"/>
      <c r="E6" s="156"/>
      <c r="F6" s="156"/>
      <c r="G6" s="156"/>
      <c r="H6" s="156"/>
      <c r="I6" s="156"/>
      <c r="J6" s="156"/>
      <c r="K6" s="156"/>
    </row>
    <row r="7" s="149" customFormat="1" ht="30.75" customHeight="1" spans="1:11">
      <c r="A7" s="156"/>
      <c r="B7" s="156"/>
      <c r="C7" s="156"/>
      <c r="D7" s="156"/>
      <c r="E7" s="156"/>
      <c r="F7" s="156"/>
      <c r="G7" s="156"/>
      <c r="H7" s="156"/>
      <c r="I7" s="156"/>
      <c r="J7" s="156"/>
      <c r="K7" s="156"/>
    </row>
    <row r="8" s="149" customFormat="1" ht="30.75" customHeight="1" spans="1:1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</row>
    <row r="9" s="149" customFormat="1" ht="30.75" customHeight="1" spans="1:11">
      <c r="A9" s="156"/>
      <c r="B9" s="156"/>
      <c r="C9" s="156"/>
      <c r="D9" s="156"/>
      <c r="E9" s="156"/>
      <c r="F9" s="156"/>
      <c r="G9" s="156"/>
      <c r="H9" s="156"/>
      <c r="I9" s="156"/>
      <c r="J9" s="156"/>
      <c r="K9" s="156"/>
    </row>
    <row r="10" s="149" customFormat="1" ht="30.75" customHeight="1" spans="1:11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</row>
    <row r="11" s="149" customFormat="1" ht="30.75" customHeight="1" spans="1:11">
      <c r="A11" s="156"/>
      <c r="B11" s="156"/>
      <c r="C11" s="156"/>
      <c r="D11" s="156"/>
      <c r="E11" s="156"/>
      <c r="F11" s="156"/>
      <c r="G11" s="156"/>
      <c r="H11" s="156"/>
      <c r="I11" s="156"/>
      <c r="J11" s="156"/>
      <c r="K11" s="156"/>
    </row>
    <row r="12" ht="30.75" customHeight="1" spans="1:11">
      <c r="A12" s="209"/>
      <c r="B12" s="210"/>
      <c r="C12" s="210"/>
      <c r="D12" s="210"/>
      <c r="E12" s="210"/>
      <c r="F12" s="210"/>
      <c r="G12" s="210"/>
      <c r="H12" s="210"/>
      <c r="I12" s="210"/>
      <c r="J12" s="210"/>
      <c r="K12" s="164"/>
    </row>
    <row r="13" ht="16" customHeight="1" spans="1:11">
      <c r="A13" s="159" t="s">
        <v>896</v>
      </c>
      <c r="B13" s="159"/>
      <c r="C13" s="159"/>
      <c r="D13" s="159"/>
      <c r="E13" s="159"/>
      <c r="F13" s="159"/>
      <c r="G13" s="159"/>
      <c r="H13" s="159"/>
      <c r="I13" s="159"/>
      <c r="J13" s="159"/>
      <c r="K13" s="159"/>
    </row>
  </sheetData>
  <mergeCells count="15">
    <mergeCell ref="A1:B1"/>
    <mergeCell ref="A2:K2"/>
    <mergeCell ref="A3:K3"/>
    <mergeCell ref="A13:K1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</mergeCells>
  <pageMargins left="0" right="0" top="0" bottom="0" header="0" footer="0"/>
  <pageSetup paperSize="9" orientation="landscape" useFirstPageNumber="1" horizont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B15"/>
  <sheetViews>
    <sheetView workbookViewId="0">
      <selection activeCell="A2" sqref="A2:B2"/>
    </sheetView>
  </sheetViews>
  <sheetFormatPr defaultColWidth="9" defaultRowHeight="15.75" outlineLevelCol="1"/>
  <cols>
    <col min="1" max="1" width="41.625" style="59" customWidth="1"/>
    <col min="2" max="2" width="41.625" style="60" customWidth="1"/>
    <col min="3" max="16384" width="9" style="59"/>
  </cols>
  <sheetData>
    <row r="1" ht="26.25" customHeight="1" spans="1:1">
      <c r="A1" s="55" t="s">
        <v>912</v>
      </c>
    </row>
    <row r="2" ht="24.75" customHeight="1" spans="1:2">
      <c r="A2" s="61" t="s">
        <v>913</v>
      </c>
      <c r="B2" s="61"/>
    </row>
    <row r="3" s="55" customFormat="1" ht="24" customHeight="1" spans="2:2">
      <c r="B3" s="141" t="s">
        <v>46</v>
      </c>
    </row>
    <row r="4" s="56" customFormat="1" ht="53.25" customHeight="1" spans="1:2">
      <c r="A4" s="142" t="s">
        <v>3</v>
      </c>
      <c r="B4" s="65" t="s">
        <v>4</v>
      </c>
    </row>
    <row r="5" s="56" customFormat="1" ht="31.9" customHeight="1" spans="1:2">
      <c r="A5" s="134" t="s">
        <v>914</v>
      </c>
      <c r="B5" s="196">
        <f>SUM(B6:B12)</f>
        <v>153200</v>
      </c>
    </row>
    <row r="6" s="140" customFormat="1" ht="25.9" customHeight="1" spans="1:2">
      <c r="A6" s="207" t="s">
        <v>915</v>
      </c>
      <c r="B6" s="198"/>
    </row>
    <row r="7" s="140" customFormat="1" ht="25.9" customHeight="1" spans="1:2">
      <c r="A7" s="197" t="s">
        <v>916</v>
      </c>
      <c r="B7" s="198"/>
    </row>
    <row r="8" ht="25.9" customHeight="1" spans="1:2">
      <c r="A8" s="197" t="s">
        <v>917</v>
      </c>
      <c r="B8" s="198">
        <v>150000</v>
      </c>
    </row>
    <row r="9" ht="25.9" customHeight="1" spans="1:2">
      <c r="A9" s="197" t="s">
        <v>918</v>
      </c>
      <c r="B9" s="198">
        <v>700</v>
      </c>
    </row>
    <row r="10" ht="25.9" customHeight="1" spans="1:2">
      <c r="A10" s="197" t="s">
        <v>919</v>
      </c>
      <c r="B10" s="198">
        <v>2000</v>
      </c>
    </row>
    <row r="11" ht="25.9" customHeight="1" spans="1:2">
      <c r="A11" s="197" t="s">
        <v>920</v>
      </c>
      <c r="B11" s="198"/>
    </row>
    <row r="12" ht="25.9" customHeight="1" spans="1:2">
      <c r="A12" s="197" t="s">
        <v>921</v>
      </c>
      <c r="B12" s="198">
        <v>500</v>
      </c>
    </row>
    <row r="13" s="56" customFormat="1" ht="31.9" customHeight="1" spans="1:2">
      <c r="A13" s="134" t="s">
        <v>922</v>
      </c>
      <c r="B13" s="68">
        <v>671</v>
      </c>
    </row>
    <row r="14" s="56" customFormat="1" ht="31.9" customHeight="1" spans="1:2">
      <c r="A14" s="134" t="s">
        <v>923</v>
      </c>
      <c r="B14" s="68">
        <v>355</v>
      </c>
    </row>
    <row r="15" s="195" customFormat="1" ht="25.9" customHeight="1" spans="1:2">
      <c r="A15" s="205" t="s">
        <v>85</v>
      </c>
      <c r="B15" s="206">
        <f>B5+B13+B14</f>
        <v>154226</v>
      </c>
    </row>
  </sheetData>
  <mergeCells count="1">
    <mergeCell ref="A2:B2"/>
  </mergeCells>
  <printOptions horizontalCentered="1"/>
  <pageMargins left="0.90416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B20"/>
  <sheetViews>
    <sheetView workbookViewId="0">
      <selection activeCell="A2" sqref="A2:B2"/>
    </sheetView>
  </sheetViews>
  <sheetFormatPr defaultColWidth="7" defaultRowHeight="15" outlineLevelCol="1"/>
  <cols>
    <col min="1" max="1" width="55.75" style="4" customWidth="1"/>
    <col min="2" max="2" width="29.625" style="5" customWidth="1"/>
    <col min="3" max="16384" width="7" style="6"/>
  </cols>
  <sheetData>
    <row r="1" ht="29.25" customHeight="1" spans="1:1">
      <c r="A1" s="104" t="s">
        <v>924</v>
      </c>
    </row>
    <row r="2" ht="28.5" customHeight="1" spans="1:2">
      <c r="A2" s="11" t="s">
        <v>925</v>
      </c>
      <c r="B2" s="13"/>
    </row>
    <row r="3" s="1" customFormat="1" ht="21.75" customHeight="1" spans="1:2">
      <c r="A3" s="4"/>
      <c r="B3" s="133" t="s">
        <v>46</v>
      </c>
    </row>
    <row r="4" s="1" customFormat="1" ht="39" customHeight="1" spans="1:2">
      <c r="A4" s="107" t="s">
        <v>3</v>
      </c>
      <c r="B4" s="16" t="s">
        <v>4</v>
      </c>
    </row>
    <row r="5" s="194" customFormat="1" ht="39" customHeight="1" spans="1:2">
      <c r="A5" s="134" t="s">
        <v>914</v>
      </c>
      <c r="B5" s="196">
        <f>B6+B10+B11+B12+B14</f>
        <v>152320</v>
      </c>
    </row>
    <row r="6" ht="27.2" customHeight="1" spans="1:2">
      <c r="A6" s="197" t="s">
        <v>926</v>
      </c>
      <c r="B6" s="198">
        <f>SUM(B7:B9)</f>
        <v>150000</v>
      </c>
    </row>
    <row r="7" ht="27.2" customHeight="1" spans="1:2">
      <c r="A7" s="197" t="s">
        <v>927</v>
      </c>
      <c r="B7" s="198">
        <v>100032</v>
      </c>
    </row>
    <row r="8" ht="27.2" customHeight="1" spans="1:2">
      <c r="A8" s="197" t="s">
        <v>928</v>
      </c>
      <c r="B8" s="198">
        <v>39968</v>
      </c>
    </row>
    <row r="9" ht="27.2" customHeight="1" spans="1:2">
      <c r="A9" s="197" t="s">
        <v>929</v>
      </c>
      <c r="B9" s="198">
        <v>10000</v>
      </c>
    </row>
    <row r="10" ht="27.2" customHeight="1" spans="1:2">
      <c r="A10" s="197" t="s">
        <v>930</v>
      </c>
      <c r="B10" s="198">
        <v>2000</v>
      </c>
    </row>
    <row r="11" ht="27.2" customHeight="1" spans="1:2">
      <c r="A11" s="197" t="s">
        <v>931</v>
      </c>
      <c r="B11" s="198"/>
    </row>
    <row r="12" ht="27.2" customHeight="1" spans="1:2">
      <c r="A12" s="199" t="s">
        <v>932</v>
      </c>
      <c r="B12" s="200">
        <f>SUM(B13:B13)</f>
        <v>0</v>
      </c>
    </row>
    <row r="13" ht="27.2" customHeight="1" spans="1:2">
      <c r="A13" s="201" t="s">
        <v>933</v>
      </c>
      <c r="B13" s="200">
        <v>0</v>
      </c>
    </row>
    <row r="14" ht="27.2" customHeight="1" spans="1:2">
      <c r="A14" s="199" t="s">
        <v>934</v>
      </c>
      <c r="B14" s="200">
        <f>SUM(B15:B15)</f>
        <v>320</v>
      </c>
    </row>
    <row r="15" ht="27.2" customHeight="1" spans="1:2">
      <c r="A15" s="201" t="s">
        <v>935</v>
      </c>
      <c r="B15" s="200">
        <v>320</v>
      </c>
    </row>
    <row r="16" ht="27.2" hidden="1" customHeight="1" spans="1:2">
      <c r="A16" s="202" t="s">
        <v>85</v>
      </c>
      <c r="B16" s="203" t="e">
        <f>B6+B12+#REF!+B14+#REF!</f>
        <v>#REF!</v>
      </c>
    </row>
    <row r="17" s="194" customFormat="1" ht="24" customHeight="1" spans="1:2">
      <c r="A17" s="134" t="s">
        <v>936</v>
      </c>
      <c r="B17" s="204">
        <v>671</v>
      </c>
    </row>
    <row r="18" s="194" customFormat="1" ht="24" customHeight="1" spans="1:2">
      <c r="A18" s="134" t="s">
        <v>937</v>
      </c>
      <c r="B18" s="204">
        <v>355</v>
      </c>
    </row>
    <row r="19" s="194" customFormat="1" ht="24" customHeight="1" spans="1:2">
      <c r="A19" s="134" t="s">
        <v>938</v>
      </c>
      <c r="B19" s="204">
        <v>880</v>
      </c>
    </row>
    <row r="20" s="195" customFormat="1" ht="25.9" customHeight="1" spans="1:2">
      <c r="A20" s="205" t="s">
        <v>85</v>
      </c>
      <c r="B20" s="206">
        <f>B5+B17+B18+B19</f>
        <v>154226</v>
      </c>
    </row>
  </sheetData>
  <mergeCells count="1">
    <mergeCell ref="A2:B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Y29"/>
  <sheetViews>
    <sheetView workbookViewId="0">
      <selection activeCell="A2" sqref="A2:C2"/>
    </sheetView>
  </sheetViews>
  <sheetFormatPr defaultColWidth="7" defaultRowHeight="15"/>
  <cols>
    <col min="1" max="1" width="11" style="170" customWidth="1"/>
    <col min="2" max="2" width="47.875" style="167" customWidth="1"/>
    <col min="3" max="3" width="17.625" style="171" customWidth="1"/>
    <col min="4" max="4" width="10.375" style="167" hidden="1" customWidth="1"/>
    <col min="5" max="5" width="9.625" style="172" hidden="1" customWidth="1"/>
    <col min="6" max="6" width="8.125" style="172" hidden="1" customWidth="1"/>
    <col min="7" max="7" width="9.625" style="173" hidden="1" customWidth="1"/>
    <col min="8" max="8" width="17.5" style="173" hidden="1" customWidth="1"/>
    <col min="9" max="9" width="12.5" style="174" hidden="1" customWidth="1"/>
    <col min="10" max="10" width="7" style="175" hidden="1" customWidth="1"/>
    <col min="11" max="12" width="7" style="172" hidden="1" customWidth="1"/>
    <col min="13" max="13" width="13.875" style="172" hidden="1" customWidth="1"/>
    <col min="14" max="14" width="7.875" style="172" hidden="1" customWidth="1"/>
    <col min="15" max="15" width="9.5" style="172" hidden="1" customWidth="1"/>
    <col min="16" max="16" width="6.875" style="172" hidden="1" customWidth="1"/>
    <col min="17" max="17" width="9" style="172" hidden="1" customWidth="1"/>
    <col min="18" max="18" width="5.875" style="172" hidden="1" customWidth="1"/>
    <col min="19" max="19" width="5.25" style="172" hidden="1" customWidth="1"/>
    <col min="20" max="20" width="6.5" style="172" hidden="1" customWidth="1"/>
    <col min="21" max="22" width="7" style="172" hidden="1" customWidth="1"/>
    <col min="23" max="23" width="10.625" style="172" hidden="1" customWidth="1"/>
    <col min="24" max="24" width="10.5" style="172" hidden="1" customWidth="1"/>
    <col min="25" max="25" width="7" style="172" hidden="1" customWidth="1"/>
    <col min="26" max="16376" width="7" style="172"/>
  </cols>
  <sheetData>
    <row r="1" ht="20.25" customHeight="1" spans="1:1">
      <c r="A1" s="176" t="s">
        <v>939</v>
      </c>
    </row>
    <row r="2" ht="22.9" customHeight="1" spans="1:9">
      <c r="A2" s="177" t="s">
        <v>940</v>
      </c>
      <c r="B2" s="177"/>
      <c r="C2" s="177"/>
      <c r="G2" s="172"/>
      <c r="H2" s="172"/>
      <c r="I2" s="172"/>
    </row>
    <row r="3" s="167" customFormat="1" spans="1:13">
      <c r="A3" s="170"/>
      <c r="C3" s="178" t="s">
        <v>46</v>
      </c>
      <c r="E3" s="167">
        <v>12.11</v>
      </c>
      <c r="G3" s="167">
        <v>12.22</v>
      </c>
      <c r="J3" s="171"/>
      <c r="M3" s="167">
        <v>1.2</v>
      </c>
    </row>
    <row r="4" s="168" customFormat="1" ht="43.5" customHeight="1" spans="1:15">
      <c r="A4" s="179" t="s">
        <v>860</v>
      </c>
      <c r="B4" s="180" t="s">
        <v>941</v>
      </c>
      <c r="C4" s="181" t="s">
        <v>942</v>
      </c>
      <c r="G4" s="182" t="s">
        <v>860</v>
      </c>
      <c r="H4" s="182" t="s">
        <v>943</v>
      </c>
      <c r="I4" s="182" t="s">
        <v>85</v>
      </c>
      <c r="J4" s="189"/>
      <c r="M4" s="182" t="s">
        <v>860</v>
      </c>
      <c r="N4" s="190" t="s">
        <v>943</v>
      </c>
      <c r="O4" s="182" t="s">
        <v>85</v>
      </c>
    </row>
    <row r="5" s="169" customFormat="1" ht="26.45" customHeight="1" spans="1:25">
      <c r="A5" s="183" t="s">
        <v>944</v>
      </c>
      <c r="B5" s="183"/>
      <c r="C5" s="184">
        <f>C6+C13+C17+C20+C25</f>
        <v>152320</v>
      </c>
      <c r="D5" s="185"/>
      <c r="E5" s="185"/>
      <c r="F5" s="185"/>
      <c r="G5" s="186" t="str">
        <f t="shared" ref="G5:I5" si="0">""</f>
        <v/>
      </c>
      <c r="H5" s="186" t="str">
        <f t="shared" si="0"/>
        <v/>
      </c>
      <c r="I5" s="186" t="str">
        <f t="shared" si="0"/>
        <v/>
      </c>
      <c r="J5" s="191"/>
      <c r="K5" s="185"/>
      <c r="L5" s="185"/>
      <c r="M5" s="186" t="str">
        <f t="shared" ref="M5:O5" si="1">""</f>
        <v/>
      </c>
      <c r="N5" s="192" t="str">
        <f t="shared" si="1"/>
        <v/>
      </c>
      <c r="O5" s="186" t="str">
        <f t="shared" si="1"/>
        <v/>
      </c>
      <c r="P5" s="185"/>
      <c r="Q5" s="185"/>
      <c r="R5" s="185"/>
      <c r="S5" s="185"/>
      <c r="T5" s="185"/>
      <c r="U5" s="185"/>
      <c r="V5" s="185"/>
      <c r="W5" s="193" t="e">
        <f>#REF!+#REF!+#REF!+#REF!+#REF!+#REF!+#REF!+#REF!+#REF!+#REF!+#REF!+#REF!+#REF!+#REF!+#REF!+#REF!+#REF!+#REF!+#REF!+#REF!+#REF!</f>
        <v>#REF!</v>
      </c>
      <c r="X5" s="193" t="e">
        <f>#REF!+#REF!+#REF!+#REF!+#REF!+#REF!+#REF!+#REF!+#REF!+#REF!+#REF!+#REF!+#REF!+#REF!+#REF!+#REF!+#REF!+#REF!+#REF!+#REF!+#REF!</f>
        <v>#REF!</v>
      </c>
      <c r="Y5" s="185"/>
    </row>
    <row r="6" ht="22" customHeight="1" spans="1:3">
      <c r="A6" s="187" t="s">
        <v>626</v>
      </c>
      <c r="B6" s="187" t="s">
        <v>627</v>
      </c>
      <c r="C6" s="188">
        <f>C7+C11</f>
        <v>117032.03</v>
      </c>
    </row>
    <row r="7" ht="22" customHeight="1" spans="1:3">
      <c r="A7" s="187" t="s">
        <v>945</v>
      </c>
      <c r="B7" s="187" t="s">
        <v>946</v>
      </c>
      <c r="C7" s="188">
        <v>116032.03</v>
      </c>
    </row>
    <row r="8" ht="22" customHeight="1" spans="1:3">
      <c r="A8" s="187" t="s">
        <v>947</v>
      </c>
      <c r="B8" s="187" t="s">
        <v>948</v>
      </c>
      <c r="C8" s="188">
        <v>100032.04</v>
      </c>
    </row>
    <row r="9" ht="22" customHeight="1" spans="1:3">
      <c r="A9" s="187" t="s">
        <v>949</v>
      </c>
      <c r="B9" s="187" t="s">
        <v>950</v>
      </c>
      <c r="C9" s="188">
        <v>5999.99</v>
      </c>
    </row>
    <row r="10" ht="22" customHeight="1" spans="1:3">
      <c r="A10" s="187" t="s">
        <v>951</v>
      </c>
      <c r="B10" s="187" t="s">
        <v>952</v>
      </c>
      <c r="C10" s="188">
        <v>10000</v>
      </c>
    </row>
    <row r="11" ht="22" customHeight="1" spans="1:3">
      <c r="A11" s="187" t="s">
        <v>953</v>
      </c>
      <c r="B11" s="187" t="s">
        <v>954</v>
      </c>
      <c r="C11" s="188">
        <v>1000</v>
      </c>
    </row>
    <row r="12" ht="22" customHeight="1" spans="1:3">
      <c r="A12" s="187" t="s">
        <v>955</v>
      </c>
      <c r="B12" s="187" t="s">
        <v>956</v>
      </c>
      <c r="C12" s="188">
        <v>1000</v>
      </c>
    </row>
    <row r="13" ht="22" customHeight="1" spans="1:3">
      <c r="A13" s="187" t="s">
        <v>957</v>
      </c>
      <c r="B13" s="187" t="s">
        <v>958</v>
      </c>
      <c r="C13" s="188">
        <f>C14</f>
        <v>320</v>
      </c>
    </row>
    <row r="14" ht="22" customHeight="1" spans="1:3">
      <c r="A14" s="187" t="s">
        <v>959</v>
      </c>
      <c r="B14" s="187" t="s">
        <v>960</v>
      </c>
      <c r="C14" s="188">
        <f>C15+C16</f>
        <v>320</v>
      </c>
    </row>
    <row r="15" ht="22" customHeight="1" spans="1:3">
      <c r="A15" s="187" t="s">
        <v>961</v>
      </c>
      <c r="B15" s="187" t="s">
        <v>962</v>
      </c>
      <c r="C15" s="188">
        <v>30</v>
      </c>
    </row>
    <row r="16" ht="22" customHeight="1" spans="1:3">
      <c r="A16" s="187" t="s">
        <v>963</v>
      </c>
      <c r="B16" s="187" t="s">
        <v>964</v>
      </c>
      <c r="C16" s="188">
        <v>290</v>
      </c>
    </row>
    <row r="17" ht="22" customHeight="1" spans="1:3">
      <c r="A17" s="187" t="s">
        <v>841</v>
      </c>
      <c r="B17" s="187" t="s">
        <v>842</v>
      </c>
      <c r="C17" s="188">
        <v>24167</v>
      </c>
    </row>
    <row r="18" ht="22" customHeight="1" spans="1:3">
      <c r="A18" s="187" t="s">
        <v>965</v>
      </c>
      <c r="B18" s="187" t="s">
        <v>966</v>
      </c>
      <c r="C18" s="188">
        <v>24167</v>
      </c>
    </row>
    <row r="19" ht="22" customHeight="1" spans="1:3">
      <c r="A19" s="187" t="s">
        <v>967</v>
      </c>
      <c r="B19" s="187" t="s">
        <v>968</v>
      </c>
      <c r="C19" s="188">
        <v>24167</v>
      </c>
    </row>
    <row r="20" ht="22" customHeight="1" spans="1:3">
      <c r="A20" s="187" t="s">
        <v>86</v>
      </c>
      <c r="B20" s="187" t="s">
        <v>849</v>
      </c>
      <c r="C20" s="188">
        <v>10795.18</v>
      </c>
    </row>
    <row r="21" ht="22" customHeight="1" spans="1:3">
      <c r="A21" s="187" t="s">
        <v>969</v>
      </c>
      <c r="B21" s="187" t="s">
        <v>970</v>
      </c>
      <c r="C21" s="188">
        <v>10795.18</v>
      </c>
    </row>
    <row r="22" ht="22" customHeight="1" spans="1:3">
      <c r="A22" s="187" t="s">
        <v>971</v>
      </c>
      <c r="B22" s="187" t="s">
        <v>972</v>
      </c>
      <c r="C22" s="188">
        <v>7189.81</v>
      </c>
    </row>
    <row r="23" ht="22" customHeight="1" spans="1:3">
      <c r="A23" s="187" t="s">
        <v>973</v>
      </c>
      <c r="B23" s="187" t="s">
        <v>974</v>
      </c>
      <c r="C23" s="188">
        <v>477.4</v>
      </c>
    </row>
    <row r="24" ht="22" customHeight="1" spans="1:3">
      <c r="A24" s="187" t="s">
        <v>975</v>
      </c>
      <c r="B24" s="187" t="s">
        <v>976</v>
      </c>
      <c r="C24" s="188">
        <v>3127.97</v>
      </c>
    </row>
    <row r="25" ht="22" customHeight="1" spans="1:3">
      <c r="A25" s="187" t="s">
        <v>854</v>
      </c>
      <c r="B25" s="187" t="s">
        <v>855</v>
      </c>
      <c r="C25" s="188">
        <v>5.79</v>
      </c>
    </row>
    <row r="26" ht="22" customHeight="1" spans="1:3">
      <c r="A26" s="187" t="s">
        <v>977</v>
      </c>
      <c r="B26" s="187" t="s">
        <v>978</v>
      </c>
      <c r="C26" s="188">
        <v>5.79</v>
      </c>
    </row>
    <row r="27" ht="22" customHeight="1" spans="1:3">
      <c r="A27" s="187" t="s">
        <v>979</v>
      </c>
      <c r="B27" s="187" t="s">
        <v>980</v>
      </c>
      <c r="C27" s="188">
        <v>5.6</v>
      </c>
    </row>
    <row r="28" ht="22" customHeight="1" spans="1:3">
      <c r="A28" s="187" t="s">
        <v>981</v>
      </c>
      <c r="B28" s="187" t="s">
        <v>982</v>
      </c>
      <c r="C28" s="188">
        <v>0.03</v>
      </c>
    </row>
    <row r="29" ht="22" customHeight="1" spans="1:3">
      <c r="A29" s="187" t="s">
        <v>983</v>
      </c>
      <c r="B29" s="187" t="s">
        <v>984</v>
      </c>
      <c r="C29" s="188">
        <v>0.16</v>
      </c>
    </row>
  </sheetData>
  <mergeCells count="2">
    <mergeCell ref="A2:C2"/>
    <mergeCell ref="A5:B5"/>
  </mergeCells>
  <printOptions horizontalCentered="1"/>
  <pageMargins left="0.354166666666667" right="0.354166666666667" top="0.984027777777778" bottom="0.984027777777778" header="0.511805555555556" footer="0.511805555555556"/>
  <pageSetup paperSize="9" scale="9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附表1-1</vt:lpstr>
      <vt:lpstr>附表1-2 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</dc:creator>
  <cp:lastModifiedBy>123</cp:lastModifiedBy>
  <dcterms:created xsi:type="dcterms:W3CDTF">2019-03-12T14:27:00Z</dcterms:created>
  <dcterms:modified xsi:type="dcterms:W3CDTF">2021-05-18T09:32:23Z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